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Gordon Eckersley\Documents\PCS Secretary\Web-Site BOOTSTRAP Version 3.4.1\Attachments\"/>
    </mc:Choice>
  </mc:AlternateContent>
  <xr:revisionPtr revIDLastSave="0" documentId="13_ncr:1_{CE56334F-9388-44DB-B13E-8541F3BF42EA}" xr6:coauthVersionLast="47" xr6:coauthVersionMax="47" xr10:uidLastSave="{00000000-0000-0000-0000-000000000000}"/>
  <bookViews>
    <workbookView xWindow="2655" yWindow="630" windowWidth="24420" windowHeight="14970" xr2:uid="{00000000-000D-0000-FFFF-FFFF00000000}"/>
  </bookViews>
  <sheets>
    <sheet name="A" sheetId="1" r:id="rId1"/>
    <sheet name="Sheet1" sheetId="2" r:id="rId2"/>
  </sheets>
  <definedNames>
    <definedName name="\S">A!$S$1</definedName>
    <definedName name="\Z">A!$S$1</definedName>
    <definedName name="_Key1" hidden="1">A!$D$534</definedName>
    <definedName name="_Key2" hidden="1">A!$F$534</definedName>
    <definedName name="_Order1" hidden="1">255</definedName>
    <definedName name="_Order2" hidden="1">255</definedName>
    <definedName name="_Sort" hidden="1">A!$B$534:$I$841</definedName>
    <definedName name="choir">A!$B$531:$I$855</definedName>
    <definedName name="FULL">A!$B$323:$T$526</definedName>
    <definedName name="_xlnm.Print_Area" localSheetId="0">A!$A$30:$H$529</definedName>
    <definedName name="_xlnm.Print_Titles" localSheetId="0">A!$1:$4</definedName>
  </definedNames>
  <calcPr calcId="181029"/>
</workbook>
</file>

<file path=xl/calcChain.xml><?xml version="1.0" encoding="utf-8"?>
<calcChain xmlns="http://schemas.openxmlformats.org/spreadsheetml/2006/main">
  <c r="B7" i="1" l="1"/>
  <c r="B6" i="1"/>
  <c r="B5" i="1"/>
  <c r="B8" i="1"/>
  <c r="B12" i="1"/>
  <c r="B11" i="1"/>
  <c r="B10" i="1"/>
  <c r="B9" i="1"/>
  <c r="B15" i="1"/>
  <c r="B14" i="1"/>
  <c r="B13" i="1"/>
  <c r="B16" i="1"/>
  <c r="B17" i="1"/>
  <c r="B18" i="1"/>
  <c r="B19" i="1"/>
  <c r="B22" i="1"/>
  <c r="B21" i="1"/>
  <c r="B20" i="1"/>
  <c r="B23" i="1"/>
  <c r="B25" i="1"/>
  <c r="B24" i="1"/>
  <c r="B27" i="1"/>
  <c r="B26" i="1"/>
  <c r="B28" i="1"/>
  <c r="B29" i="1"/>
  <c r="B32" i="1"/>
  <c r="B31" i="1"/>
  <c r="B30" i="1"/>
  <c r="B33" i="1" l="1"/>
  <c r="B35" i="1"/>
  <c r="B36" i="1"/>
  <c r="B34" i="1"/>
  <c r="B38" i="1"/>
  <c r="B39" i="1"/>
  <c r="B37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55" i="1"/>
  <c r="B58" i="1"/>
  <c r="B59" i="1"/>
  <c r="B60" i="1"/>
  <c r="B57" i="1"/>
  <c r="B62" i="1"/>
  <c r="B61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64" i="1"/>
  <c r="B65" i="1"/>
  <c r="B63" i="1"/>
  <c r="B66" i="1"/>
  <c r="B67" i="1"/>
  <c r="B68" i="1"/>
  <c r="B69" i="1"/>
  <c r="B78" i="1"/>
  <c r="B79" i="1"/>
  <c r="B80" i="1"/>
  <c r="B71" i="1"/>
  <c r="B72" i="1"/>
  <c r="B73" i="1"/>
  <c r="B74" i="1"/>
  <c r="B75" i="1"/>
  <c r="B76" i="1"/>
  <c r="B77" i="1"/>
  <c r="B81" i="1"/>
  <c r="B70" i="1"/>
  <c r="B85" i="1"/>
  <c r="B84" i="1"/>
  <c r="B83" i="1"/>
  <c r="B86" i="1"/>
  <c r="B87" i="1"/>
  <c r="B82" i="1"/>
  <c r="B88" i="1"/>
  <c r="B89" i="1" l="1"/>
  <c r="B91" i="1"/>
  <c r="B92" i="1"/>
  <c r="B90" i="1"/>
  <c r="B94" i="1"/>
  <c r="B93" i="1"/>
  <c r="B149" i="1"/>
  <c r="B131" i="1" l="1"/>
  <c r="B148" i="1"/>
  <c r="B153" i="1"/>
  <c r="B154" i="1"/>
  <c r="B299" i="1"/>
  <c r="B300" i="1"/>
  <c r="B301" i="1"/>
  <c r="B314" i="1"/>
  <c r="B315" i="1"/>
  <c r="B520" i="1"/>
  <c r="B521" i="1"/>
  <c r="B522" i="1"/>
  <c r="B523" i="1"/>
  <c r="B524" i="1"/>
  <c r="B525" i="1"/>
  <c r="B526" i="1"/>
  <c r="B527" i="1"/>
  <c r="B318" i="1"/>
  <c r="B317" i="1"/>
  <c r="B316" i="1"/>
  <c r="B304" i="1"/>
  <c r="B305" i="1"/>
  <c r="B306" i="1"/>
  <c r="B307" i="1"/>
  <c r="B308" i="1"/>
  <c r="B309" i="1"/>
  <c r="B310" i="1"/>
  <c r="B311" i="1"/>
  <c r="B312" i="1"/>
  <c r="B313" i="1"/>
  <c r="B297" i="1"/>
  <c r="B298" i="1"/>
  <c r="B302" i="1"/>
  <c r="B303" i="1"/>
  <c r="B167" i="1"/>
  <c r="B156" i="1"/>
  <c r="B157" i="1"/>
  <c r="B158" i="1"/>
  <c r="B159" i="1"/>
  <c r="B160" i="1"/>
  <c r="B161" i="1"/>
  <c r="B162" i="1"/>
  <c r="B163" i="1"/>
  <c r="B164" i="1"/>
  <c r="B165" i="1"/>
  <c r="B166" i="1"/>
  <c r="B155" i="1"/>
  <c r="B172" i="1"/>
  <c r="B171" i="1"/>
  <c r="B168" i="1"/>
  <c r="B169" i="1"/>
  <c r="B170" i="1"/>
  <c r="B173" i="1"/>
  <c r="B174" i="1"/>
  <c r="B175" i="1"/>
  <c r="B176" i="1"/>
  <c r="B199" i="1"/>
  <c r="B200" i="1"/>
  <c r="B201" i="1"/>
  <c r="B202" i="1"/>
  <c r="B198" i="1"/>
  <c r="B193" i="1"/>
  <c r="B194" i="1"/>
  <c r="B195" i="1"/>
  <c r="B196" i="1"/>
  <c r="B197" i="1"/>
  <c r="B189" i="1"/>
  <c r="B190" i="1"/>
  <c r="B191" i="1"/>
  <c r="B192" i="1"/>
  <c r="B187" i="1"/>
  <c r="B188" i="1"/>
  <c r="B181" i="1"/>
  <c r="B182" i="1"/>
  <c r="B183" i="1"/>
  <c r="B184" i="1"/>
  <c r="B185" i="1"/>
  <c r="B186" i="1"/>
  <c r="B180" i="1"/>
  <c r="B177" i="1"/>
  <c r="B178" i="1"/>
  <c r="B179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319" i="1"/>
  <c r="B320" i="1"/>
  <c r="B321" i="1"/>
  <c r="B322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Pre-Installed</author>
  </authors>
  <commentList>
    <comment ref="J28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Pre-Installed: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<sst xmlns="http://schemas.openxmlformats.org/spreadsheetml/2006/main" count="2874" uniqueCount="1084">
  <si>
    <t xml:space="preserve">  Prestbury Choral Society</t>
  </si>
  <si>
    <t>Concerts</t>
  </si>
  <si>
    <t xml:space="preserve">  ------------------------</t>
  </si>
  <si>
    <t>--------</t>
  </si>
  <si>
    <t xml:space="preserve">  Date</t>
  </si>
  <si>
    <t>Conductor</t>
  </si>
  <si>
    <t>Composer</t>
  </si>
  <si>
    <t xml:space="preserve">  Work</t>
  </si>
  <si>
    <t xml:space="preserve"> Comp</t>
  </si>
  <si>
    <t xml:space="preserve">  Soprano</t>
  </si>
  <si>
    <t xml:space="preserve">  Contralto</t>
  </si>
  <si>
    <t xml:space="preserve">  Tenor</t>
  </si>
  <si>
    <t xml:space="preserve">  Bass</t>
  </si>
  <si>
    <t>Paul Shepherd</t>
  </si>
  <si>
    <t>Dvorâk</t>
  </si>
  <si>
    <t>*</t>
  </si>
  <si>
    <t>Mass in D</t>
  </si>
  <si>
    <t>1841-1904</t>
  </si>
  <si>
    <t>Eleanor Maynell (Sop)</t>
  </si>
  <si>
    <t>Alison Crookendale(Con)</t>
  </si>
  <si>
    <t>Stephen Paul Craig (Tenor)</t>
  </si>
  <si>
    <t>Craig Everingham (Baritone)</t>
  </si>
  <si>
    <t>Roger Briscoe (Organ)</t>
  </si>
  <si>
    <t>Fauré</t>
  </si>
  <si>
    <t>Requiem</t>
  </si>
  <si>
    <t>1845-1924</t>
  </si>
  <si>
    <t>Helen Thorpe</t>
  </si>
  <si>
    <t>Haydn</t>
  </si>
  <si>
    <t>Little Organ Mass</t>
  </si>
  <si>
    <t>1732-1809</t>
  </si>
  <si>
    <t>Kay Jordan (Sop)</t>
  </si>
  <si>
    <t>Mozart</t>
  </si>
  <si>
    <t>Eine Kleine Nachtmusik</t>
  </si>
  <si>
    <t>1756-1791</t>
  </si>
  <si>
    <t>Vaughan-Williams</t>
  </si>
  <si>
    <t>Fantasia on Christmas Carols</t>
  </si>
  <si>
    <t>Leslie Sayers (Baritone)</t>
  </si>
  <si>
    <t>Cantique de Jean Racine</t>
  </si>
  <si>
    <t>Vivaldi</t>
  </si>
  <si>
    <t>Gloria</t>
  </si>
  <si>
    <t>1669-1741</t>
  </si>
  <si>
    <t>1720-30</t>
  </si>
  <si>
    <t>Phylippa Tyler (Con)</t>
  </si>
  <si>
    <t>Elgar</t>
  </si>
  <si>
    <t>From the Bavarian Highlands</t>
  </si>
  <si>
    <t>Horowicz</t>
  </si>
  <si>
    <t>Captain Noah and his Floating Zoo</t>
  </si>
  <si>
    <t>Handel</t>
  </si>
  <si>
    <t>Messiah</t>
  </si>
  <si>
    <t>1685-1759</t>
  </si>
  <si>
    <t>Alison Bletcher (Con)</t>
  </si>
  <si>
    <t>Andrew Lockwood (Ten)</t>
  </si>
  <si>
    <t>George Hulbert  (Bar)</t>
  </si>
  <si>
    <t>Pergolesi</t>
  </si>
  <si>
    <t>Magnificat</t>
  </si>
  <si>
    <t>1710-1736</t>
  </si>
  <si>
    <t>Alison Daniel (Sop)</t>
  </si>
  <si>
    <t xml:space="preserve">Charlotte Ellett (Sop) </t>
  </si>
  <si>
    <t>Maria Jones (mezzo)</t>
  </si>
  <si>
    <t>Richard Ireland (Tenor)</t>
  </si>
  <si>
    <t>Michael Burke (Bass)</t>
  </si>
  <si>
    <t>St Nicolas Mass</t>
  </si>
  <si>
    <t>Concerto Grosso in C (Opus 6 No 1)</t>
  </si>
  <si>
    <t>Utrecht Te Deum</t>
  </si>
  <si>
    <t>Schubert</t>
  </si>
  <si>
    <t>Symphony in B minor ("Unfinished")</t>
  </si>
  <si>
    <t>1797-1828</t>
  </si>
  <si>
    <t>Brahms</t>
  </si>
  <si>
    <t>German Requiem</t>
  </si>
  <si>
    <t>1833-1897</t>
  </si>
  <si>
    <t>1857-68</t>
  </si>
  <si>
    <t>Sinead Blanchfield (Sop)</t>
  </si>
  <si>
    <t>Daniel Broad (Baritone)</t>
  </si>
  <si>
    <t>Coronation Mass in C</t>
  </si>
  <si>
    <t>Christine Hallereau (mezzo)</t>
  </si>
  <si>
    <t>Patrick Larley (Tenor)</t>
  </si>
  <si>
    <t>Darrell Babidge (Baritone)</t>
  </si>
  <si>
    <t>Nigel Jay (Orc Leader)</t>
  </si>
  <si>
    <t>Helen Thorpe (harpsichord)</t>
  </si>
  <si>
    <t>Bach</t>
  </si>
  <si>
    <t>Brandenburg Concerto No 4 in G</t>
  </si>
  <si>
    <t>1685-1750</t>
  </si>
  <si>
    <t>Magnificat in D</t>
  </si>
  <si>
    <t>Mendelssohn</t>
  </si>
  <si>
    <t>Elijah</t>
  </si>
  <si>
    <t>1809-1847</t>
  </si>
  <si>
    <t>Mari-Kjersti Tennfjord (Sop)</t>
  </si>
  <si>
    <t>Bridget Knowles (Mezzo)</t>
  </si>
  <si>
    <t>Gareth Lloyd/Kevin Matthews (Tenor)</t>
  </si>
  <si>
    <t>Darren Jones (Baritone)</t>
  </si>
  <si>
    <t>The Creation</t>
  </si>
  <si>
    <t>? (Sop)</t>
  </si>
  <si>
    <t>Daniel Hoadley (Ten)</t>
  </si>
  <si>
    <t>Chris O'Hara (Bass)</t>
  </si>
  <si>
    <t>John Pyatt</t>
  </si>
  <si>
    <t>Solemn Vespers</t>
  </si>
  <si>
    <t>Claire Weston (Sop)</t>
  </si>
  <si>
    <t>Christine Hallerean (Mezzo)</t>
  </si>
  <si>
    <t>Barrie Cheshire (Ten)</t>
  </si>
  <si>
    <t>Simon Wilding (Baritone)</t>
  </si>
  <si>
    <t>Donald Clarke (Orc leader)</t>
  </si>
  <si>
    <t>Helen Kennedy</t>
  </si>
  <si>
    <t>Monteverdi, Claudio</t>
  </si>
  <si>
    <t>Vespers</t>
  </si>
  <si>
    <t>1567-1643</t>
  </si>
  <si>
    <t>Stella Woodman/Louise Childs</t>
  </si>
  <si>
    <t>Emma Jane Pollard</t>
  </si>
  <si>
    <t>Peter Young (Tenor)</t>
  </si>
  <si>
    <t>Mark Fleming (Tenor)</t>
  </si>
  <si>
    <t>Julian Tovey/Chris O'Hara (Basses)</t>
  </si>
  <si>
    <t>John Pyatt (Organ)</t>
  </si>
  <si>
    <t>Britten</t>
  </si>
  <si>
    <t>Saint Nicholas</t>
  </si>
  <si>
    <t>1913-1976</t>
  </si>
  <si>
    <t>Peter Nichols/Alistair Pyatt/Robert Smith</t>
  </si>
  <si>
    <t>David Usher (Orc leader)</t>
  </si>
  <si>
    <t>Rutter</t>
  </si>
  <si>
    <t>1948-</t>
  </si>
  <si>
    <t>Jennifer Lowe (Sop)</t>
  </si>
  <si>
    <t>Christmas Oratorio</t>
  </si>
  <si>
    <t>1734/5</t>
  </si>
  <si>
    <t>Suzanne Clarke (Sop)</t>
  </si>
  <si>
    <t>Ceri Searle?</t>
  </si>
  <si>
    <t>Darren Moore (Baritone)</t>
  </si>
  <si>
    <t>Te Deum</t>
  </si>
  <si>
    <t>Mass in G</t>
  </si>
  <si>
    <t>Mary Pope (Sop)</t>
  </si>
  <si>
    <t>Laura Santos (Con)</t>
  </si>
  <si>
    <t>Stephen Chaundy (Tenor)</t>
  </si>
  <si>
    <t>Dyfed Wyn Evans (Baritone)</t>
  </si>
  <si>
    <t>Paukenmesse</t>
  </si>
  <si>
    <t>Judas Maccabaeus</t>
  </si>
  <si>
    <t>Delia Fletcher (Sop)</t>
  </si>
  <si>
    <t>Dyfed Wyn Evans (Bass)</t>
  </si>
  <si>
    <t>Monteverdi</t>
  </si>
  <si>
    <t>Beatus Vir</t>
  </si>
  <si>
    <t>Laudate Pueri</t>
  </si>
  <si>
    <t>Vitali, Giovanni</t>
  </si>
  <si>
    <t>Sonata la Graziani</t>
  </si>
  <si>
    <t>1644-1692</t>
  </si>
  <si>
    <t>Corelli, Arcangelo</t>
  </si>
  <si>
    <t>Sonata Op 2 No 7</t>
  </si>
  <si>
    <t>1653-1713</t>
  </si>
  <si>
    <t>Merulo, Claudio</t>
  </si>
  <si>
    <t>Adoramus Te</t>
  </si>
  <si>
    <t>1533-1604</t>
  </si>
  <si>
    <t>Gabrieli, Andrea</t>
  </si>
  <si>
    <t>Maria Stabat</t>
  </si>
  <si>
    <t>1525-1586</t>
  </si>
  <si>
    <t>Carissimi, Giacomo</t>
  </si>
  <si>
    <t>Nisi Dominus</t>
  </si>
  <si>
    <t>1605-1674</t>
  </si>
  <si>
    <t>Scarlatti,Alessandro</t>
  </si>
  <si>
    <t>Quartetto</t>
  </si>
  <si>
    <t>1659-1725</t>
  </si>
  <si>
    <t>Vitali, Tommaso</t>
  </si>
  <si>
    <t>Sonata No 4</t>
  </si>
  <si>
    <t>1665-1747</t>
  </si>
  <si>
    <t>Vivaldi, Antonio</t>
  </si>
  <si>
    <t>In Exitu Israel</t>
  </si>
  <si>
    <t>1678-1741</t>
  </si>
  <si>
    <t>Laudate Dominum</t>
  </si>
  <si>
    <t>Adagio and Fugue for Strings</t>
  </si>
  <si>
    <t>Motet: Justum Deduxit Dominus</t>
  </si>
  <si>
    <t>Motet: Adoramus Te</t>
  </si>
  <si>
    <t>Motet: Ave Verum Corpus</t>
  </si>
  <si>
    <t>Mass in C Minor</t>
  </si>
  <si>
    <t>Alison Barlow(Sop)</t>
  </si>
  <si>
    <t>Kate Radmilovic (Sop)</t>
  </si>
  <si>
    <t>John Murrat (Tenor)</t>
  </si>
  <si>
    <t>Wyn Griffiths   (Bass)</t>
  </si>
  <si>
    <t>Linda Pyatt(Organ)</t>
  </si>
  <si>
    <t>Purcell</t>
  </si>
  <si>
    <t>Rejoice in the Lord Alway</t>
  </si>
  <si>
    <t>My Heart is Inditing</t>
  </si>
  <si>
    <t>Let God Arise</t>
  </si>
  <si>
    <t>Five Tudor Portraits</t>
  </si>
  <si>
    <t>Mass in B Minor</t>
  </si>
  <si>
    <t>Alison Roger(Sop)</t>
  </si>
  <si>
    <t>Heather Rhodes(Con)</t>
  </si>
  <si>
    <t>Paul Whelan     (Bass)</t>
  </si>
  <si>
    <t>Ewan Anderson</t>
  </si>
  <si>
    <t>As Torrents in Summer</t>
  </si>
  <si>
    <t>1857-1934</t>
  </si>
  <si>
    <t>Debussy</t>
  </si>
  <si>
    <t>Two Arabesques</t>
  </si>
  <si>
    <t>1862-1918</t>
  </si>
  <si>
    <t>Chopin</t>
  </si>
  <si>
    <t>Ballade No 3</t>
  </si>
  <si>
    <t>1810-1849</t>
  </si>
  <si>
    <t>Skempton</t>
  </si>
  <si>
    <t>From Waterloo Bridge</t>
  </si>
  <si>
    <t>1947-</t>
  </si>
  <si>
    <t>Gilbert &amp; Sullivan</t>
  </si>
  <si>
    <t>Trial by Jury</t>
  </si>
  <si>
    <t>1842-1900</t>
  </si>
  <si>
    <t>Jackie Ali(Sop)</t>
  </si>
  <si>
    <t>Peter England(Bar)</t>
  </si>
  <si>
    <t>David Bolton(Bar)</t>
  </si>
  <si>
    <t>Richard Sullivan(Bass)</t>
  </si>
  <si>
    <t>Bruckner</t>
  </si>
  <si>
    <t>Two Graduals</t>
  </si>
  <si>
    <t>1824-1896</t>
  </si>
  <si>
    <t>Rejoice in the Lamb</t>
  </si>
  <si>
    <t>Tippett</t>
  </si>
  <si>
    <t>5 Negro Spirituals</t>
  </si>
  <si>
    <t>1905-</t>
  </si>
  <si>
    <t>Lobet den Herrn, Alle Heiden</t>
  </si>
  <si>
    <t>Deborah York (Sop)</t>
  </si>
  <si>
    <t>Michelle Watson (Con)</t>
  </si>
  <si>
    <t>Nicholas Mansfield (Ten)</t>
  </si>
  <si>
    <t>Stephen Gadd    (Bass)</t>
  </si>
  <si>
    <t>Coronation Anthems</t>
  </si>
  <si>
    <t>Concerto Grosso</t>
  </si>
  <si>
    <t>Dettingen Te Deum</t>
  </si>
  <si>
    <t>Fiona Vaughan(Sop)</t>
  </si>
  <si>
    <t>Margaret Lindsay(Mezzo)</t>
  </si>
  <si>
    <t>Barrie Cheshire(Ten)</t>
  </si>
  <si>
    <t>David Campbell  (Bass)</t>
  </si>
  <si>
    <t>St John Passion</t>
  </si>
  <si>
    <t>Stephanie Neal(Sop)</t>
  </si>
  <si>
    <t>Michelle Walton(Mezzo)</t>
  </si>
  <si>
    <t>David Campbell(Bass)</t>
  </si>
  <si>
    <t>Adrian Culshaw(Bass)</t>
  </si>
  <si>
    <t>George Hulbert  (Bass)</t>
  </si>
  <si>
    <t>Bernstein</t>
  </si>
  <si>
    <t>Chichester Psalms</t>
  </si>
  <si>
    <t>1918-</t>
  </si>
  <si>
    <t>A Ceremony of Carols</t>
  </si>
  <si>
    <t>Faure</t>
  </si>
  <si>
    <t>Alison Ferrie(Sop)</t>
  </si>
  <si>
    <t>Malcolm Smith(Counter Tenor)</t>
  </si>
  <si>
    <t>The Magnificat</t>
  </si>
  <si>
    <t>Theresienmasse</t>
  </si>
  <si>
    <t>Hannah Bell (Sop)</t>
  </si>
  <si>
    <t>Jayne Carpenter(Sop)</t>
  </si>
  <si>
    <t>Marion Jones(Mezzo)</t>
  </si>
  <si>
    <t>Andrew Forbes Lane (Ten)</t>
  </si>
  <si>
    <t>Gipsy Songs</t>
  </si>
  <si>
    <t>Dona Nobis Pacem</t>
  </si>
  <si>
    <t>1872-1958</t>
  </si>
  <si>
    <t>John Davies    (Bar)</t>
  </si>
  <si>
    <t>Concerto in G</t>
  </si>
  <si>
    <t>Come Ye Sons of Art</t>
  </si>
  <si>
    <t>1659-1695</t>
  </si>
  <si>
    <t>Quantz</t>
  </si>
  <si>
    <t>Flute Concerto in D</t>
  </si>
  <si>
    <t>1697-1773</t>
  </si>
  <si>
    <t>Susan Gorton (Sop)</t>
  </si>
  <si>
    <t>Jane Volp (Sop)</t>
  </si>
  <si>
    <t>Jonathan Alver (Bar)</t>
  </si>
  <si>
    <t>Te Deum and Benedictus</t>
  </si>
  <si>
    <t>Jesu meine Freude</t>
  </si>
  <si>
    <t>Duruflé</t>
  </si>
  <si>
    <t>1902-</t>
  </si>
  <si>
    <t>Barbara Turner(Sop)</t>
  </si>
  <si>
    <t>Adrienne Murray (Con)</t>
  </si>
  <si>
    <t>Brian Rollerson (Bass)</t>
  </si>
  <si>
    <t>Edward Hewison (Organ)</t>
  </si>
  <si>
    <t>Rossini</t>
  </si>
  <si>
    <t>Petite Messe Solennelle</t>
  </si>
  <si>
    <t>1792-1868</t>
  </si>
  <si>
    <t>Janice Close (Sop)</t>
  </si>
  <si>
    <t>Susan Harrison  (Con)</t>
  </si>
  <si>
    <t>Paul Badley   (Tenor)</t>
  </si>
  <si>
    <t>Mark Tinkler    (Bass)</t>
  </si>
  <si>
    <t>Edward Hewison (Harmonium)</t>
  </si>
  <si>
    <t>Dixit Dominus</t>
  </si>
  <si>
    <t>Fiona O'Neill (Sop)</t>
  </si>
  <si>
    <t>Brenda Tully (Sop)</t>
  </si>
  <si>
    <t>Lesley Gaskarth (Con)</t>
  </si>
  <si>
    <t>Robert Tully  (Tenor)</t>
  </si>
  <si>
    <t>John Chappell   (Bass)</t>
  </si>
  <si>
    <t>Linda Pyatt    (Continuo)</t>
  </si>
  <si>
    <t>The Nelson Mass</t>
  </si>
  <si>
    <t>Family Christmas Carol Concert</t>
  </si>
  <si>
    <t>Love Song Waltzes</t>
  </si>
  <si>
    <t>Orff</t>
  </si>
  <si>
    <t>Carmina Burana</t>
  </si>
  <si>
    <t>1895-1982</t>
  </si>
  <si>
    <t>Rachel Robins (Sop)</t>
  </si>
  <si>
    <t>David Alker (Counter Tenor)</t>
  </si>
  <si>
    <t>Paul Turner     (Bass)</t>
  </si>
  <si>
    <t>John Farmer  (Piano)</t>
  </si>
  <si>
    <t>Linda Pyatt (Piano)</t>
  </si>
  <si>
    <t>Kodaly</t>
  </si>
  <si>
    <t>Missa Brevis</t>
  </si>
  <si>
    <t>1882-1967</t>
  </si>
  <si>
    <t>Dvorak</t>
  </si>
  <si>
    <t>Stabat Mater</t>
  </si>
  <si>
    <t>Mary Shearn  (Sop)</t>
  </si>
  <si>
    <t>Lesley Gaskarth  (Con)</t>
  </si>
  <si>
    <t>Eric Baskeyfield(Tenor)</t>
  </si>
  <si>
    <t>Kieran McNiff   (Bass)</t>
  </si>
  <si>
    <t>Andrew Burr     (Organ)</t>
  </si>
  <si>
    <t>Parry</t>
  </si>
  <si>
    <t>Blest Pair of Sirens</t>
  </si>
  <si>
    <t>1848-1918</t>
  </si>
  <si>
    <t>Dupre</t>
  </si>
  <si>
    <t>Prelude &amp; Fugue in B Major</t>
  </si>
  <si>
    <t>1886-1971</t>
  </si>
  <si>
    <t>Winifred Maine(Sop)</t>
  </si>
  <si>
    <t>Margaret Lindsay (Con)</t>
  </si>
  <si>
    <t>Peter Bingham  (Tenor)</t>
  </si>
  <si>
    <t>Alan Ward       (Bass)</t>
  </si>
  <si>
    <t>Keith Hoskinson</t>
  </si>
  <si>
    <t>Leoncallo</t>
  </si>
  <si>
    <t>The Prologue (Il Pagliacci)</t>
  </si>
  <si>
    <t>Roberton</t>
  </si>
  <si>
    <t>All in the April Evening</t>
  </si>
  <si>
    <t>This Heart Here I Give You</t>
  </si>
  <si>
    <t>Sylvia Clayton</t>
  </si>
  <si>
    <t>Holst</t>
  </si>
  <si>
    <t>Choral Hymns from the Rig-Veda</t>
  </si>
  <si>
    <t>Dido and Aeneas</t>
  </si>
  <si>
    <t>Alan Rosco     (Tenor) ?</t>
  </si>
  <si>
    <t>Alan Knott</t>
  </si>
  <si>
    <t>Victoria Molteno (Sop)</t>
  </si>
  <si>
    <t>Peter Clements   (Tenor)</t>
  </si>
  <si>
    <t>Claire Moore (Sop)</t>
  </si>
  <si>
    <t>Sheila Cranmer-Gordon (Con)</t>
  </si>
  <si>
    <t>Roger Williamson (Tenor)</t>
  </si>
  <si>
    <t>Wayne Turner    (Bass)</t>
  </si>
  <si>
    <t>John Farmer     (Organ)</t>
  </si>
  <si>
    <t>Samson</t>
  </si>
  <si>
    <t>Jean Foster  (Sop)</t>
  </si>
  <si>
    <t>Jerry Latham    (Bass)</t>
  </si>
  <si>
    <t>Kenneth Cooper  (Organ)</t>
  </si>
  <si>
    <t>Offenbach</t>
  </si>
  <si>
    <t>The Tales of Hoffman</t>
  </si>
  <si>
    <t>Bizet</t>
  </si>
  <si>
    <t>Carmen</t>
  </si>
  <si>
    <t>Mavis Aldred (Sop)</t>
  </si>
  <si>
    <t>Margaret Lindsay (Mezzo)</t>
  </si>
  <si>
    <t>Jeffery Lawton   (Tenor)</t>
  </si>
  <si>
    <t>Alan Ward       (Bar)</t>
  </si>
  <si>
    <t>Gail Houghton   (Piano)</t>
  </si>
  <si>
    <t>Dvorák</t>
  </si>
  <si>
    <t>Jean Samuel  (Sop)</t>
  </si>
  <si>
    <t>Nicholas Harrison(Tenor)</t>
  </si>
  <si>
    <t>The Mikado</t>
  </si>
  <si>
    <t>Susan Jackson(Sop)</t>
  </si>
  <si>
    <t>Jeffery Lawton (Tenor)</t>
  </si>
  <si>
    <t>Neville Jackson (Bar)</t>
  </si>
  <si>
    <t>Colin Stubbs (Bar)</t>
  </si>
  <si>
    <t>Gail Houghton (Piano)</t>
  </si>
  <si>
    <t>Elizabeth Varney (Piano)</t>
  </si>
  <si>
    <t>Pirates of Penzance</t>
  </si>
  <si>
    <t>Rachel Payne (Con)</t>
  </si>
  <si>
    <t>Bernard Tupman (Trumpet)</t>
  </si>
  <si>
    <t>Herbert Winterbottom (Organ)</t>
  </si>
  <si>
    <t>Adrian Jessett</t>
  </si>
  <si>
    <t>Jacob</t>
  </si>
  <si>
    <t>News from Newtown</t>
  </si>
  <si>
    <t>1895-</t>
  </si>
  <si>
    <t>Hurd</t>
  </si>
  <si>
    <t>Music's Praise</t>
  </si>
  <si>
    <t>Anthony Kay     (Bar)</t>
  </si>
  <si>
    <t>The Pied Piper of Hamelin</t>
  </si>
  <si>
    <t>Derek Williamson (Tenor)</t>
  </si>
  <si>
    <t>Beethoven</t>
  </si>
  <si>
    <t>Missa Solemnis</t>
  </si>
  <si>
    <t>Margaret Lane (Sop)</t>
  </si>
  <si>
    <t>Henry Herford   (Bass)</t>
  </si>
  <si>
    <t>James Dickenson (Organ)</t>
  </si>
  <si>
    <t>In Windsor Forest</t>
  </si>
  <si>
    <t>Janice Holmes   (Piano)</t>
  </si>
  <si>
    <t>Zigeunerlieder (Gypsy Songs)</t>
  </si>
  <si>
    <t>The Banner of St George</t>
  </si>
  <si>
    <t>Grenville Heath  (Tenor)</t>
  </si>
  <si>
    <t>George Jones</t>
  </si>
  <si>
    <t>The Song of Miriam</t>
  </si>
  <si>
    <t>King Olaf</t>
  </si>
  <si>
    <t>Christine Singleton (Sop)</t>
  </si>
  <si>
    <t>John Walthew     (Tenor)</t>
  </si>
  <si>
    <t>Peter Walker    (Bass)</t>
  </si>
  <si>
    <t>Carolyn Wickham (Con)</t>
  </si>
  <si>
    <t>Andrew Evans (Treble)</t>
  </si>
  <si>
    <t>Christopher Underwood (Bass)</t>
  </si>
  <si>
    <t>New Theatre Orchestra</t>
  </si>
  <si>
    <t>Bennett</t>
  </si>
  <si>
    <t>Weep, O Mine Eyes</t>
  </si>
  <si>
    <t>Jan Holmes      (Piano)</t>
  </si>
  <si>
    <t>Gibbons</t>
  </si>
  <si>
    <t>The Silver Swan</t>
  </si>
  <si>
    <t>Morley</t>
  </si>
  <si>
    <t>April is in my Mistress' Face</t>
  </si>
  <si>
    <t>Wilbye</t>
  </si>
  <si>
    <t>Adieu, Sweet Amarillis</t>
  </si>
  <si>
    <t>Byrd</t>
  </si>
  <si>
    <t>This Sweet and Merry Month</t>
  </si>
  <si>
    <t>Stanford</t>
  </si>
  <si>
    <t>The Revenge</t>
  </si>
  <si>
    <t>1852-1924</t>
  </si>
  <si>
    <t>A Cotswold Romance</t>
  </si>
  <si>
    <t>Celia Kite   (Sop)</t>
  </si>
  <si>
    <t>Brenda Berry (Sop)</t>
  </si>
  <si>
    <t>Philip Mills     (Tenor)</t>
  </si>
  <si>
    <t>Neville Holmes  (Bar)</t>
  </si>
  <si>
    <t>James Dickenson(Harpsichord)</t>
  </si>
  <si>
    <t>Bernard Crosby</t>
  </si>
  <si>
    <t>Ode on St Cecilia's Day</t>
  </si>
  <si>
    <t>Leonie Mitchell (Sop)</t>
  </si>
  <si>
    <t>Donald Heffer (Counter Tenor)</t>
  </si>
  <si>
    <t>Colin Cartrwright (Counter Tenor)</t>
  </si>
  <si>
    <t>Richard Forshaw  (Tenor)</t>
  </si>
  <si>
    <t>Jean Braddock   (Piano)</t>
  </si>
  <si>
    <t>Tyrolean Scenes</t>
  </si>
  <si>
    <t>1762-1868</t>
  </si>
  <si>
    <t>Armstrong Gibbs</t>
  </si>
  <si>
    <t>The Highwayman</t>
  </si>
  <si>
    <t>Benedicite</t>
  </si>
  <si>
    <t>Michael Cheetham(Organ)</t>
  </si>
  <si>
    <t>Gabrielli</t>
  </si>
  <si>
    <t>In Ecclesiis</t>
  </si>
  <si>
    <t>1557-1612</t>
  </si>
  <si>
    <t>Sonie King   (Con)</t>
  </si>
  <si>
    <t>Harvey Lansley   (Tenor)</t>
  </si>
  <si>
    <t>Christmas Oratorio (Parts 1 &amp; 11)</t>
  </si>
  <si>
    <t>German</t>
  </si>
  <si>
    <t>Merrie England</t>
  </si>
  <si>
    <t>1862-1936</t>
  </si>
  <si>
    <t>Carolyn Saul (Con)</t>
  </si>
  <si>
    <t>Peter Bowdenham  (Tenor)</t>
  </si>
  <si>
    <t>Glenville Hargreaves (Bass)</t>
  </si>
  <si>
    <t>Finzi</t>
  </si>
  <si>
    <t>In Terra Pax</t>
  </si>
  <si>
    <t>Charpentier</t>
  </si>
  <si>
    <t>Messe de Minuit</t>
  </si>
  <si>
    <t>David Ross (Counter-Tenor)</t>
  </si>
  <si>
    <t>John Brownsword (Bar)</t>
  </si>
  <si>
    <t>Lamento d'Arianna</t>
  </si>
  <si>
    <t>Tomorrow Shall Be my Dancing Day</t>
  </si>
  <si>
    <t>Hymn to St Cecilia</t>
  </si>
  <si>
    <t>Draw on, Sweet Night</t>
  </si>
  <si>
    <t>Highways</t>
  </si>
  <si>
    <t>Keith Yearsley  (Bar)</t>
  </si>
  <si>
    <t>Orchestra leader Dorothy Gange</t>
  </si>
  <si>
    <t>Cantata No 140 - Sleepers Wake</t>
  </si>
  <si>
    <t>Bush</t>
  </si>
  <si>
    <t>A Christmas Cantata</t>
  </si>
  <si>
    <t>Messiah (Part 1)</t>
  </si>
  <si>
    <t>Peter Mills     (Bass)</t>
  </si>
  <si>
    <t>John Howarth (Harpsicord)</t>
  </si>
  <si>
    <t>Holst/Butterworth/Warlock</t>
  </si>
  <si>
    <t>Folk Song</t>
  </si>
  <si>
    <t>Fantasie Impromptu for Piano</t>
  </si>
  <si>
    <t>Study No 3 in E Major</t>
  </si>
  <si>
    <t>Study No 5 in G Flat Major</t>
  </si>
  <si>
    <t>Fantasia on Greensleeves</t>
  </si>
  <si>
    <t>Coleridge Taylor</t>
  </si>
  <si>
    <t>Hiawatha's Wedding Feast</t>
  </si>
  <si>
    <t>Jean Braddock   (Harpsicord)</t>
  </si>
  <si>
    <t>Philip Sayers (Treble)</t>
  </si>
  <si>
    <t>David Burrowes (Counter-Tenor)</t>
  </si>
  <si>
    <t>Richard Hill (Counter-Tenor)</t>
  </si>
  <si>
    <t>Karen Goodwin (Sop)</t>
  </si>
  <si>
    <t>Janet Adams (Sop)</t>
  </si>
  <si>
    <t>James Gardner    (Tenor)</t>
  </si>
  <si>
    <t>Nicholas Powell(Bass)</t>
  </si>
  <si>
    <t>Dr John Wray</t>
  </si>
  <si>
    <t>Tom Jones</t>
  </si>
  <si>
    <t>Ann Murray</t>
  </si>
  <si>
    <t>Robert Higgins</t>
  </si>
  <si>
    <t>Eric Roberts</t>
  </si>
  <si>
    <t>Margaret &amp; Richard Holloway (Piano)</t>
  </si>
  <si>
    <t>O Thou that Tellest</t>
  </si>
  <si>
    <t>Girls' Choir</t>
  </si>
  <si>
    <t>Come Ever Smiling Liberty</t>
  </si>
  <si>
    <t>And the Glory of the Lord</t>
  </si>
  <si>
    <t>Carols</t>
  </si>
  <si>
    <t>Boys' Choir</t>
  </si>
  <si>
    <t>Simple Symphony for Strings</t>
  </si>
  <si>
    <t>Nelson Mass</t>
  </si>
  <si>
    <t>Eidwen Harrhy(Sop)</t>
  </si>
  <si>
    <t>Carolyn Watkinson (Con)</t>
  </si>
  <si>
    <t>Philip Griffiths (Tenor)</t>
  </si>
  <si>
    <t>John Tomlinson (Bass)</t>
  </si>
  <si>
    <t>Michael Cheetham (Organ)</t>
  </si>
  <si>
    <t>Judith Quine (Sop)</t>
  </si>
  <si>
    <t>Anthea Robb   (Con)</t>
  </si>
  <si>
    <t>Ian Cain         (Tenor)</t>
  </si>
  <si>
    <t>Alun Jenkins   (Bass)</t>
  </si>
  <si>
    <t>Jean Bell        (Harp)</t>
  </si>
  <si>
    <t>Christine Paterson (Sop)</t>
  </si>
  <si>
    <t>Joan Robinson (Con)</t>
  </si>
  <si>
    <t>Neil Bell (Tenor)</t>
  </si>
  <si>
    <t>Eric Roberts   (Bass)</t>
  </si>
  <si>
    <t>Richard Holloway (Harpsicord)</t>
  </si>
  <si>
    <t>Dyson</t>
  </si>
  <si>
    <t>Canterbury Pilgrims</t>
  </si>
  <si>
    <t>Richard Holloway (Piano)</t>
  </si>
  <si>
    <t>The Gondoliers</t>
  </si>
  <si>
    <t>Patricia Taylor (Mezzo)</t>
  </si>
  <si>
    <t>Neil McKinnon    (Tenor)</t>
  </si>
  <si>
    <t>Gwyn Howell    (Bass)</t>
  </si>
  <si>
    <t xml:space="preserve">Messiah </t>
  </si>
  <si>
    <t>Peter Field      (Tenor)</t>
  </si>
  <si>
    <t>Andrew Beaizeley (Organ)</t>
  </si>
  <si>
    <t>Maryrose Moorehouse (Sop)</t>
  </si>
  <si>
    <t>Auf dem Wasser zum Singer</t>
  </si>
  <si>
    <t>An die Musik</t>
  </si>
  <si>
    <t>Wray</t>
  </si>
  <si>
    <t>To Primroses, The Bag of the Bee</t>
  </si>
  <si>
    <t>Echo Chorus, With Drooping Wings (Dido and Aeneas)</t>
  </si>
  <si>
    <t>Folk Songs - Early One Morning; How Sweet the Answer</t>
  </si>
  <si>
    <t>The Last Rose of Summer; Come You Not from Newcastle</t>
  </si>
  <si>
    <t>Christmas Carols</t>
  </si>
  <si>
    <t>Chorus from Christmas Oratorio</t>
  </si>
  <si>
    <t>Zadok the Priest</t>
  </si>
  <si>
    <t>Let Us Praise</t>
  </si>
  <si>
    <t>Requiem Mass</t>
  </si>
  <si>
    <t>Borodin</t>
  </si>
  <si>
    <t>Choral Dances from Prince Igor</t>
  </si>
  <si>
    <t>Towards the Unknown Region</t>
  </si>
  <si>
    <t>Mascagni</t>
  </si>
  <si>
    <t>Cavalleria Rusticana</t>
  </si>
  <si>
    <t>Acis and Galatea</t>
  </si>
  <si>
    <t>Missa Solemnis in D, op 123</t>
  </si>
  <si>
    <t>Egmont Overture op 84</t>
  </si>
  <si>
    <t>Anthea Kempston (Sop)</t>
  </si>
  <si>
    <t>Ailsa Cochrane (Mezzo Sop)</t>
  </si>
  <si>
    <t>Roberto Garcia Lopez (Tenor)</t>
  </si>
  <si>
    <t>Simon Bailey (Baritone</t>
  </si>
  <si>
    <t>Requiem K626</t>
  </si>
  <si>
    <t>Eleanor Meynell (Sop)</t>
  </si>
  <si>
    <t>Karen Wise (Mezzo Soprano)</t>
  </si>
  <si>
    <t>Kevin Matthews (Tenor)</t>
  </si>
  <si>
    <t>David Usher (Baritone)</t>
  </si>
  <si>
    <t>Louise Latham (leader - Wilmslow Symphony Orchestra)</t>
  </si>
  <si>
    <t>Songs for a Summer Evening</t>
  </si>
  <si>
    <t>Catherine May (Sop)</t>
  </si>
  <si>
    <t>Karina Lucas (Mezzo Soprano)</t>
  </si>
  <si>
    <t>Sean Kerr (Tenor)</t>
  </si>
  <si>
    <t>Anthony Cleverton (Baritone)</t>
  </si>
  <si>
    <t>Brandenburg Concerto No 3</t>
  </si>
  <si>
    <t>Concert of Christmas Music</t>
  </si>
  <si>
    <t>CPE Bach</t>
  </si>
  <si>
    <t>JC Bach</t>
  </si>
  <si>
    <t>Vesperae Solennes de Confessore</t>
  </si>
  <si>
    <t>1714-1788</t>
  </si>
  <si>
    <t>1735-1782</t>
  </si>
  <si>
    <t>Olivia Ray (Mezzo Soprano)</t>
  </si>
  <si>
    <t>Philip Fine (Tenor)</t>
  </si>
  <si>
    <t>Ian Gray (Baritone)</t>
  </si>
  <si>
    <t>Helen Thorpe (Organ)</t>
  </si>
  <si>
    <t>Rebecca von Lepinski (Soprano)</t>
  </si>
  <si>
    <t>Shaunaid Amette (Mezzo Soprano)</t>
  </si>
  <si>
    <t>Robert Davis (Tenor)</t>
  </si>
  <si>
    <t>Helen Thorpe (Piano) Kristian Andersen (harmonium)</t>
  </si>
  <si>
    <t>Christmas Music</t>
  </si>
  <si>
    <t>The Seasons</t>
  </si>
  <si>
    <t>Teuta Koco (Soprano)</t>
  </si>
  <si>
    <t>Jonathan Pugsley (Baritone)</t>
  </si>
  <si>
    <t>Claire Groom(Soprano)</t>
  </si>
  <si>
    <t>Nicola Unwin (Mezzo Soprano)</t>
  </si>
  <si>
    <t>Andrew Dean</t>
  </si>
  <si>
    <t>Funeral Sentences</t>
  </si>
  <si>
    <t>1945-</t>
  </si>
  <si>
    <t>Sasha Johnson Manning (Soprano)</t>
  </si>
  <si>
    <t>Andrew Kidd (Bass)</t>
  </si>
  <si>
    <t>Daniel Moult (Organ)</t>
  </si>
  <si>
    <t>Northern Festival Brass</t>
  </si>
  <si>
    <t>Give Unto the Lord</t>
  </si>
  <si>
    <t>Sonata in G for Organ</t>
  </si>
  <si>
    <t>Prelude &amp; Fugue in G</t>
  </si>
  <si>
    <t>JS Bach</t>
  </si>
  <si>
    <t>Kristine Sutcliffe(Soprano)</t>
  </si>
  <si>
    <t>Sarah Lilley (Mezzo Soprano)</t>
  </si>
  <si>
    <t>Robert Gardiner (Tenor)</t>
  </si>
  <si>
    <t>Jonathan Pugsley (Bass-Baritone)</t>
  </si>
  <si>
    <t>Greg Morris (Organ)</t>
  </si>
  <si>
    <t>Simon Leach (Organ)</t>
  </si>
  <si>
    <t>A Christmas Concert</t>
  </si>
  <si>
    <t>Vespers of 1610</t>
  </si>
  <si>
    <t>Thomas Morley</t>
  </si>
  <si>
    <t>Orlando Gibbons</t>
  </si>
  <si>
    <t>John Rutter</t>
  </si>
  <si>
    <t>Now Is the Month of Maying</t>
  </si>
  <si>
    <t>Silver Swan, The</t>
  </si>
  <si>
    <t>April Is in my Mistress Face</t>
  </si>
  <si>
    <t>Peter Warlock</t>
  </si>
  <si>
    <t>Capriol Suite</t>
  </si>
  <si>
    <t>Five English Folk Songs</t>
  </si>
  <si>
    <t>Sprig of Thyme, The</t>
  </si>
  <si>
    <t>David Cawthra</t>
  </si>
  <si>
    <t>Beati Quorum Via</t>
  </si>
  <si>
    <t>William Walton</t>
  </si>
  <si>
    <t>What Cheer</t>
  </si>
  <si>
    <t>Serenade for Strings</t>
  </si>
  <si>
    <t>Seligheit</t>
  </si>
  <si>
    <t>Lauda Sion</t>
  </si>
  <si>
    <t>J S Bach</t>
  </si>
  <si>
    <t>Chorale Prelude - Wachet Auf</t>
  </si>
  <si>
    <t>Marcel Dupre</t>
  </si>
  <si>
    <t>Passion-Symphonie -2nd Movement</t>
  </si>
  <si>
    <t>Francis Poulenc</t>
  </si>
  <si>
    <t>Felix Mendelssohn</t>
  </si>
  <si>
    <t>Claire Groom (Sop)</t>
  </si>
  <si>
    <t>Victoria Lambourn (Mezzo)</t>
  </si>
  <si>
    <t>Petro Wychrij (Tenor)</t>
  </si>
  <si>
    <t>Michael Parle (Bass)</t>
  </si>
  <si>
    <t>Holly Marland (Contralto)</t>
  </si>
  <si>
    <t>Richard Strivens (Bass)</t>
  </si>
  <si>
    <t>Richard Pollock (Tenor)</t>
  </si>
  <si>
    <t>Ave Verum</t>
  </si>
  <si>
    <t>3 Church Sonatas for 2 violins and continuo</t>
  </si>
  <si>
    <t>Vesperae Solennes de Confessore K339</t>
  </si>
  <si>
    <t>Helen Jarmany (Mezzo)</t>
  </si>
  <si>
    <t>Christopher Carroll (Tenor)</t>
  </si>
  <si>
    <t>Jonathan Pugsley (Bass)</t>
  </si>
  <si>
    <t>Michael Waldron (Organ)</t>
  </si>
  <si>
    <t>Gluck</t>
  </si>
  <si>
    <t>Verdi</t>
  </si>
  <si>
    <t>Tchaikovsky</t>
  </si>
  <si>
    <t>Wagner</t>
  </si>
  <si>
    <t>Donizetti</t>
  </si>
  <si>
    <t>Bellini</t>
  </si>
  <si>
    <t>J Strauss</t>
  </si>
  <si>
    <t>Sullivan</t>
  </si>
  <si>
    <t>Chorus of Enchanted Islanders</t>
  </si>
  <si>
    <t>Dido's Lament &amp; final chorus</t>
  </si>
  <si>
    <t>Che faro</t>
  </si>
  <si>
    <t>Voi che sapete</t>
  </si>
  <si>
    <t>La donna e mobile</t>
  </si>
  <si>
    <t>Olga's Aria</t>
  </si>
  <si>
    <t>Chorus of  Peasant Girls</t>
  </si>
  <si>
    <t>Sailors' Chorus</t>
  </si>
  <si>
    <t>Chorus of Wedding Guests</t>
  </si>
  <si>
    <t>Romeo and Juliet</t>
  </si>
  <si>
    <t>Anvil Chorus</t>
  </si>
  <si>
    <t>Chorus of Hebrew Slaves</t>
  </si>
  <si>
    <t>Duet for two cats</t>
  </si>
  <si>
    <t>None shall part us</t>
  </si>
  <si>
    <t>The Long Day Closes</t>
  </si>
  <si>
    <t>Kristene Sutcliffe (Sop)</t>
  </si>
  <si>
    <t xml:space="preserve">Helen Thorpe (Piano) </t>
  </si>
  <si>
    <t>Cavatina</t>
  </si>
  <si>
    <t>Champagne Trio</t>
  </si>
  <si>
    <t>Puccini</t>
  </si>
  <si>
    <t>Messa di Gloria</t>
  </si>
  <si>
    <t>Thomas Eaglen (Baritone)</t>
  </si>
  <si>
    <t>J Strauss arr Rawsthorne</t>
  </si>
  <si>
    <t>Blue Danube Waltz</t>
  </si>
  <si>
    <t>C Hubert H Parry</t>
  </si>
  <si>
    <t>Jacky Burfitt (Plaintiff)</t>
  </si>
  <si>
    <t>Paul Richmond(Defendant)</t>
  </si>
  <si>
    <t>Robert Richmond(Judge)</t>
  </si>
  <si>
    <t>Tony Noden(Counsel)</t>
  </si>
  <si>
    <t>Katherine Moore &amp; Sara Parry (Sops)</t>
  </si>
  <si>
    <t>Marcus Farnsworth (Baritone)</t>
  </si>
  <si>
    <t>Benjamin Britten</t>
  </si>
  <si>
    <t>Noye's Fludde</t>
  </si>
  <si>
    <t>Michael Burdekin</t>
  </si>
  <si>
    <t>Judith Tinston</t>
  </si>
  <si>
    <t>Richard Strivens</t>
  </si>
  <si>
    <t xml:space="preserve">Helen Thorpe &amp; Audrey Laurence (Piano) </t>
  </si>
  <si>
    <t>Great Is the Lord</t>
  </si>
  <si>
    <t>Prelude on Rhosymedre for Organ</t>
  </si>
  <si>
    <t>Andrew Dean (organ)</t>
  </si>
  <si>
    <t xml:space="preserve">Clare Williams </t>
  </si>
  <si>
    <t>San Lau (organ)</t>
  </si>
  <si>
    <t>Simon Mercer</t>
  </si>
  <si>
    <t>Emma Morwood (Sop)</t>
  </si>
  <si>
    <t>Nicholas Beever (Bass)</t>
  </si>
  <si>
    <t>James Platt (Bass)</t>
  </si>
  <si>
    <t>Wilmslow Symphony Orchestra</t>
  </si>
  <si>
    <t>Fiona Clucas (Sop)</t>
  </si>
  <si>
    <t>Carolyn Baines (Alto)</t>
  </si>
  <si>
    <t>Toccata in D for Organ</t>
  </si>
  <si>
    <t>1894-1985</t>
  </si>
  <si>
    <t>Marcel Lanquetuit</t>
  </si>
  <si>
    <t>Gabriel Fauré</t>
  </si>
  <si>
    <t>Impromptu for Harp</t>
  </si>
  <si>
    <t>Guy Wynn Davies (Alto)</t>
  </si>
  <si>
    <t>Anon</t>
  </si>
  <si>
    <t>Sumer Is icumen in</t>
  </si>
  <si>
    <t>C13</t>
  </si>
  <si>
    <t>George Gershwin</t>
  </si>
  <si>
    <t>Summertime</t>
  </si>
  <si>
    <t>Rusalka's Song to the Moon</t>
  </si>
  <si>
    <t>Andrew Dean (piano)</t>
  </si>
  <si>
    <t>Georges Bizet</t>
  </si>
  <si>
    <t>Habanera</t>
  </si>
  <si>
    <t>Guiseppe Verdi</t>
  </si>
  <si>
    <t>Darius Milhaud</t>
  </si>
  <si>
    <t>Scaramouche Suite for Two Pianos</t>
  </si>
  <si>
    <t>Deh vienie, non tardar (Marriage of Figaro)</t>
  </si>
  <si>
    <t>Voyagers' Chorus (Idomeneo)</t>
  </si>
  <si>
    <t>Villagers' Chorus (William Tell)</t>
  </si>
  <si>
    <t>Someone to Watch Over Me</t>
  </si>
  <si>
    <t>Vincent Youmans</t>
  </si>
  <si>
    <t>Tea for Two</t>
  </si>
  <si>
    <t>Harold Arlen</t>
  </si>
  <si>
    <t>Over the Rainbow</t>
  </si>
  <si>
    <t xml:space="preserve">Requiem </t>
  </si>
  <si>
    <t>Karl Jenkins</t>
  </si>
  <si>
    <t>Joseph Haydn</t>
  </si>
  <si>
    <t>Insanae et Vanae Curae</t>
  </si>
  <si>
    <t>Harmonie Messe</t>
  </si>
  <si>
    <t>Jo Rondel (Sop)</t>
  </si>
  <si>
    <t>Michael Blüthner Speight (Tenor)</t>
  </si>
  <si>
    <t>Joshua Hales (Organ)</t>
  </si>
  <si>
    <t>Pièce Héroique</t>
  </si>
  <si>
    <t>César Franck</t>
  </si>
  <si>
    <t>Carl Maria von Weber</t>
  </si>
  <si>
    <t>Elliott Gresty (Clarinet)</t>
  </si>
  <si>
    <t>Clarinet Concertino in C Minor</t>
  </si>
  <si>
    <t>Andrew Carter</t>
  </si>
  <si>
    <t>Saint Nicolas</t>
  </si>
  <si>
    <t>Henry Purcell</t>
  </si>
  <si>
    <t>Ode on St Cecilia's Day (1692)</t>
  </si>
  <si>
    <t>The Simple Symphony</t>
  </si>
  <si>
    <t>Judith Tinston (Mezzo)</t>
  </si>
  <si>
    <t>Nicholas Beaver (Bass)</t>
  </si>
  <si>
    <t xml:space="preserve">Helen Thorpe &amp; Audrey Lawrence(Piano) </t>
  </si>
  <si>
    <t>Il Est Bel et Bon</t>
  </si>
  <si>
    <t>My Bonnie lass she smileth</t>
  </si>
  <si>
    <t>Passereau</t>
  </si>
  <si>
    <t>Vaughan Williams</t>
  </si>
  <si>
    <t>Greig</t>
  </si>
  <si>
    <t>Quando m'en vo' (La Boheme)</t>
  </si>
  <si>
    <t>Solveig's Song</t>
  </si>
  <si>
    <t>Les Roses  D'Ispaham</t>
  </si>
  <si>
    <t>Clair de Lune</t>
  </si>
  <si>
    <t>A Nightingale Sang in Berkeley Square</t>
  </si>
  <si>
    <t>Moonlight Serenade</t>
  </si>
  <si>
    <t>Sherwin</t>
  </si>
  <si>
    <t>Glenn Miller</t>
  </si>
  <si>
    <t>The Bluebird</t>
  </si>
  <si>
    <t>My spirit sang all day</t>
  </si>
  <si>
    <t>Bob Chilcott</t>
  </si>
  <si>
    <t>Let's begin again</t>
  </si>
  <si>
    <t>Irish Blessing</t>
  </si>
  <si>
    <t>M Carpenter</t>
  </si>
  <si>
    <t>Songs from the Pied Piper</t>
  </si>
  <si>
    <t>World in Union</t>
  </si>
  <si>
    <t>Holst/Skarbek</t>
  </si>
  <si>
    <t>Gershwin</t>
  </si>
  <si>
    <t>Cole Porter</t>
  </si>
  <si>
    <t>The sun whose rays are all ablaze</t>
  </si>
  <si>
    <t>I got rhythm</t>
  </si>
  <si>
    <t>The man I love</t>
  </si>
  <si>
    <t>Let's do it</t>
  </si>
  <si>
    <t>The Goslings</t>
  </si>
  <si>
    <t>I do like to be beside the seaside</t>
  </si>
  <si>
    <t>The Londonderry Air</t>
  </si>
  <si>
    <t>Frederick Bridge</t>
  </si>
  <si>
    <t>arr Andre Carter</t>
  </si>
  <si>
    <t>arr Bob Chilcott</t>
  </si>
  <si>
    <t>Eleanor Hudson (Harp)</t>
  </si>
  <si>
    <t>Zoë Milton Brown (Sop)</t>
  </si>
  <si>
    <t>Anna Barry (Mezzo)</t>
  </si>
  <si>
    <t>Peter Kelly (Tenor)</t>
  </si>
  <si>
    <t>Ian Anderson Grey (Baritone)</t>
  </si>
  <si>
    <t xml:space="preserve">Helen Thorpe (Continuo) </t>
  </si>
  <si>
    <t>Gordon Stewart</t>
  </si>
  <si>
    <t>I Was Glad</t>
  </si>
  <si>
    <t>Evening Hymn</t>
  </si>
  <si>
    <t>Philip Jackson (Baritone)</t>
  </si>
  <si>
    <t>Simon Mercer (organ)</t>
  </si>
  <si>
    <t>Missa Brevis Sancti Joannis de Deo (Little Organ Mass)</t>
  </si>
  <si>
    <t>Jackie Burfitt (Sop)</t>
  </si>
  <si>
    <t>George Frederic Handel</t>
  </si>
  <si>
    <t>The King Shall Rejoice</t>
  </si>
  <si>
    <t>Lydia</t>
  </si>
  <si>
    <t>Franz Schubert</t>
  </si>
  <si>
    <t>Der Leiermann</t>
  </si>
  <si>
    <t>Choruses from Elijah</t>
  </si>
  <si>
    <t>x</t>
  </si>
  <si>
    <t>John Bennett</t>
  </si>
  <si>
    <t>All Creatures Now</t>
  </si>
  <si>
    <t>1599-1614</t>
  </si>
  <si>
    <t>If Music Be the Food of Love</t>
  </si>
  <si>
    <t>It Was a Lover and his Lass</t>
  </si>
  <si>
    <t>1557-1602</t>
  </si>
  <si>
    <t>Touch her Soft Lips and Part</t>
  </si>
  <si>
    <t>Serge Prokofieff</t>
  </si>
  <si>
    <t>Montagues and Capulets</t>
  </si>
  <si>
    <t>1583-1625</t>
  </si>
  <si>
    <t>March of the Elves</t>
  </si>
  <si>
    <t>Wedding March</t>
  </si>
  <si>
    <t>John Farmer</t>
  </si>
  <si>
    <t>Fair Phyllis I Saw Sitting All Alone</t>
  </si>
  <si>
    <t>1591-1601</t>
  </si>
  <si>
    <t>R Vaughan Williams</t>
  </si>
  <si>
    <t>The Cloud-capped Towers</t>
  </si>
  <si>
    <t>Over Hill, Over Dale</t>
  </si>
  <si>
    <t>L Bernstein</t>
  </si>
  <si>
    <t>West Side Story - a choral selection</t>
  </si>
  <si>
    <t>Lorna Dean (piano)</t>
  </si>
  <si>
    <t xml:space="preserve">Andrew &amp; Lorna Dean (piano) </t>
  </si>
  <si>
    <t>Diack</t>
  </si>
  <si>
    <t>Sing a Song of Sixpence</t>
  </si>
  <si>
    <t>Geoffrey Shaw</t>
  </si>
  <si>
    <t>Oh dear, what can the matter be?</t>
  </si>
  <si>
    <t>Franck</t>
  </si>
  <si>
    <t xml:space="preserve">arr Rutter </t>
  </si>
  <si>
    <t xml:space="preserve">Bach arr Rutter </t>
  </si>
  <si>
    <t>arr Vaughan Williams</t>
  </si>
  <si>
    <t>arr Britten</t>
  </si>
  <si>
    <t>McTell arr Gwyn Arch</t>
  </si>
  <si>
    <t>John Denver</t>
  </si>
  <si>
    <t>Cy Coleman</t>
  </si>
  <si>
    <t>Panis Angelicus</t>
  </si>
  <si>
    <t>Jesu, joy of man's desiring</t>
  </si>
  <si>
    <t>The darkeyed sailor</t>
  </si>
  <si>
    <t>In Derry vale</t>
  </si>
  <si>
    <t>Oliver Cromwell</t>
  </si>
  <si>
    <t>Streets of London</t>
  </si>
  <si>
    <t>Annie's song</t>
  </si>
  <si>
    <t>Rhythm of life (from Sweet Charity)</t>
  </si>
  <si>
    <t>Adiemus</t>
  </si>
  <si>
    <t>Hymn</t>
  </si>
  <si>
    <t>In caelum fero</t>
  </si>
  <si>
    <t>Songs of Sanctuary</t>
  </si>
  <si>
    <t>Hugh Robertson</t>
  </si>
  <si>
    <t>arr B Trant</t>
  </si>
  <si>
    <t>anon</t>
  </si>
  <si>
    <t>The gospel train</t>
  </si>
  <si>
    <t>Joshua fit de battle</t>
  </si>
  <si>
    <t>R S Sabor</t>
  </si>
  <si>
    <t>See the gypsies</t>
  </si>
  <si>
    <t>Mancini</t>
  </si>
  <si>
    <t>Bacharach</t>
  </si>
  <si>
    <t>Close to you</t>
  </si>
  <si>
    <t>O when the saints</t>
  </si>
  <si>
    <t>Moon river</t>
  </si>
  <si>
    <t>Steal away</t>
  </si>
  <si>
    <t>Yulishke under the lilac tree</t>
  </si>
  <si>
    <t>Claire Day</t>
  </si>
  <si>
    <t>Rebecca Chellappah</t>
  </si>
  <si>
    <t>Alexander Wall</t>
  </si>
  <si>
    <t>Richard Lee (organ)</t>
  </si>
  <si>
    <t>Thomas Medley</t>
  </si>
  <si>
    <t xml:space="preserve">  Treble</t>
  </si>
  <si>
    <t>Simon Leach (organ)</t>
  </si>
  <si>
    <t>Louisa Mould (sop)</t>
  </si>
  <si>
    <t>Helen Jarmany(mezzo)</t>
  </si>
  <si>
    <t>Brendan Weakliam (bass)</t>
  </si>
  <si>
    <t>Tony Hughes (piano) Richard Brocklehurst (organ)</t>
  </si>
  <si>
    <t>An Evening with Gilbert &amp; Sullivan</t>
  </si>
  <si>
    <t>Judge's Song</t>
  </si>
  <si>
    <t>Policemen's Chorus</t>
  </si>
  <si>
    <t>Poor Wandering One</t>
  </si>
  <si>
    <t>Major-General's Song</t>
  </si>
  <si>
    <t>With Cat-like Tread</t>
  </si>
  <si>
    <t>I Hear the Soft Note</t>
  </si>
  <si>
    <t>Medley</t>
  </si>
  <si>
    <t>He Who Shies at Such a Prize</t>
  </si>
  <si>
    <t>Brightly Dawns our Wedding Day</t>
  </si>
  <si>
    <t>I've Got a Little List</t>
  </si>
  <si>
    <t>Three Little Maids from School</t>
  </si>
  <si>
    <t>Tit Willow</t>
  </si>
  <si>
    <t>For Everyone Who Feels Inclined</t>
  </si>
  <si>
    <t>When a Merry Maiden Marries</t>
  </si>
  <si>
    <t>Dance a Cachucha</t>
  </si>
  <si>
    <t xml:space="preserve">Andrew Dean &amp; Helen Thorpe (Piano) </t>
  </si>
  <si>
    <t>Jacky Burfitt (Sop)</t>
  </si>
  <si>
    <t>For the beauty of the earth</t>
  </si>
  <si>
    <t>Carol Ann Duffy &amp; Sasha Johnson Manning</t>
  </si>
  <si>
    <t>Manchester Carols, The</t>
  </si>
  <si>
    <t>Sasha Johnson Manning (Mezzo Soprano)</t>
  </si>
  <si>
    <t>Albert Con-Smit (Piano)</t>
  </si>
  <si>
    <t>Richard Strivens (Baritone)</t>
  </si>
  <si>
    <t>Paul &amp; Thomas Vallely (Narrators)</t>
  </si>
  <si>
    <t>Stephen Williams</t>
  </si>
  <si>
    <t>Ralph Vaughan Williams</t>
  </si>
  <si>
    <t>Justorum Animae</t>
  </si>
  <si>
    <t>Coelos Ascendit Hodie</t>
  </si>
  <si>
    <t>G F Handel</t>
  </si>
  <si>
    <t>Organ Concerto in F Major</t>
  </si>
  <si>
    <t>Andrea Tweedale(Sop)</t>
  </si>
  <si>
    <t>Emma Stannard(Alto)</t>
  </si>
  <si>
    <t>Timothy Hill (Tenor)</t>
  </si>
  <si>
    <t>Nicholas Beever (Baritone)</t>
  </si>
  <si>
    <t>Timothy Kennedy (Tenor)</t>
  </si>
  <si>
    <t>Brayside Orchestra</t>
  </si>
  <si>
    <t>Richard Rodgers</t>
  </si>
  <si>
    <t>Constant Lambert</t>
  </si>
  <si>
    <t>The Rio Grande</t>
  </si>
  <si>
    <t>Mátyás Seiber</t>
  </si>
  <si>
    <t>Albert Cano Smit (piano)</t>
  </si>
  <si>
    <t>Foxtrot/Paso doble/Slow-fox/Rumba</t>
  </si>
  <si>
    <t>Blue Moon</t>
  </si>
  <si>
    <t>'S wonderful</t>
  </si>
  <si>
    <t>Pamela Puddle (Sop)</t>
  </si>
  <si>
    <t>Nikolai Kapustin</t>
  </si>
  <si>
    <t>Jazz Concert etude No 1</t>
  </si>
  <si>
    <t>Manning Sherwin</t>
  </si>
  <si>
    <t>Joe Clayton (tenor)</t>
  </si>
  <si>
    <t>Federico Mompou</t>
  </si>
  <si>
    <t>Canción y Danza No 7</t>
  </si>
  <si>
    <t>Helen Fairer (piano)</t>
  </si>
  <si>
    <t>Andrew Green (piano &amp; violin)</t>
  </si>
  <si>
    <t>James Pelham</t>
  </si>
  <si>
    <t>Notre Père</t>
  </si>
  <si>
    <t>1902-1986</t>
  </si>
  <si>
    <t>Maurice Duruflé</t>
  </si>
  <si>
    <t>George Hulbert (baritone)</t>
  </si>
  <si>
    <t>Grand Choeur in D</t>
  </si>
  <si>
    <t>Marcel Dupré</t>
  </si>
  <si>
    <t>Variations sur un Noël</t>
  </si>
  <si>
    <t>1837-1911</t>
  </si>
  <si>
    <t>Alexandre Guilmant</t>
  </si>
  <si>
    <t>Sasha Johnson Manning</t>
  </si>
  <si>
    <t>Richard &amp; George Strivens (narrators)</t>
  </si>
  <si>
    <t>Angela Rowley</t>
  </si>
  <si>
    <t>Singing Day: The Armed Man</t>
  </si>
  <si>
    <t>Singing Day: Horizons</t>
  </si>
  <si>
    <t>Martin Bussey</t>
  </si>
  <si>
    <t>Karen Gedd (organ)</t>
  </si>
  <si>
    <t>Singing Day:Exsultate Deo</t>
  </si>
  <si>
    <t>Scarlatti</t>
  </si>
  <si>
    <t>Thomas Arne</t>
  </si>
  <si>
    <t>Which Is the Properest Day to Sing?</t>
  </si>
  <si>
    <t>Milij Balakirev</t>
  </si>
  <si>
    <t>Send Forth Thy Light</t>
  </si>
  <si>
    <t>Adolf Edward Marschner</t>
  </si>
  <si>
    <t>Das Konigsleid</t>
  </si>
  <si>
    <t>Concerto in C</t>
  </si>
  <si>
    <t>Violin Concerto in A minor</t>
  </si>
  <si>
    <t>1685-1760</t>
  </si>
  <si>
    <t>Jerusalem</t>
  </si>
  <si>
    <t>Fantasia in G Major</t>
  </si>
  <si>
    <t>English Madrigals &amp; Part Songs</t>
  </si>
  <si>
    <t>I Know that my Redeemer Liveth</t>
  </si>
  <si>
    <t>Clare MacKinnon (Sop)</t>
  </si>
  <si>
    <t>Messiah (Part 1 part)</t>
  </si>
  <si>
    <t>Marco Fanti</t>
  </si>
  <si>
    <t>Nick Currar (piano)</t>
  </si>
  <si>
    <t>Joseph Jongen</t>
  </si>
  <si>
    <t>Mass Op 130</t>
  </si>
  <si>
    <t>Chant de Mai Op 53 No 1</t>
  </si>
  <si>
    <t>Sonata Eroïca Op 94</t>
  </si>
  <si>
    <t>Pièce d'Orgue BWV 572</t>
  </si>
  <si>
    <t>Ave Verum Corpus K618</t>
  </si>
  <si>
    <t>Mass in C No 1 K317 (Coronation)</t>
  </si>
  <si>
    <t>Richard Brocklehurst</t>
  </si>
  <si>
    <t>Kate Mercer (Alto)</t>
  </si>
  <si>
    <t>Jake Horler-Newsham (Tenor)</t>
  </si>
  <si>
    <t>William Gee (Bass)</t>
  </si>
  <si>
    <t>1875-1953</t>
  </si>
  <si>
    <t>James Pelham (piano)</t>
  </si>
  <si>
    <t>Anna Bernardin (Soprano)</t>
  </si>
  <si>
    <t>Richard Brocklehurst (organ)</t>
  </si>
  <si>
    <t>A Little Last Night of the Proms:</t>
  </si>
  <si>
    <t>O Flower of Scotland</t>
  </si>
  <si>
    <t>O Danny Boy</t>
  </si>
  <si>
    <t>Guide Me O Thou Great Redeemer</t>
  </si>
  <si>
    <t>Fairest Isle (King Arthur)</t>
  </si>
  <si>
    <t>Roy M B Williamson</t>
  </si>
  <si>
    <t>trad arr T Giacomo</t>
  </si>
  <si>
    <t>John Hughes</t>
  </si>
  <si>
    <t>They can't take that away from me</t>
  </si>
  <si>
    <t>Arne</t>
  </si>
  <si>
    <t>Pomp and Circumstance Op 39 No 1</t>
  </si>
  <si>
    <t>The National Anthem</t>
  </si>
  <si>
    <t>Rule, Britannia!</t>
  </si>
  <si>
    <t>Richard Brocklehurst (piano)</t>
  </si>
  <si>
    <t>Simon Mercer &amp; Richard Brocklehurst</t>
  </si>
  <si>
    <t>1813-1901</t>
  </si>
  <si>
    <t>Sally Johnson (Soprano)</t>
  </si>
  <si>
    <t>Janet Shell (Mezzo)</t>
  </si>
  <si>
    <t>John Upperton (tenor)</t>
  </si>
  <si>
    <t>Stephen Holloway (Bass)</t>
  </si>
  <si>
    <t>Lancashire Sinfonietta</t>
  </si>
  <si>
    <t>Christmas Concert</t>
  </si>
  <si>
    <t xml:space="preserve">Kate Mercer </t>
  </si>
  <si>
    <t>Children of Mottram St Andrew Primary School</t>
  </si>
  <si>
    <t>conductor Nina Mowforth</t>
  </si>
  <si>
    <t>Kate Mercer (piano)</t>
  </si>
  <si>
    <t>Rees Webster (Counter Tenor)</t>
  </si>
  <si>
    <t>Peter Quayle (tenor)</t>
  </si>
  <si>
    <t>Dean Robinson (Bass)</t>
  </si>
  <si>
    <t>Handel @ St Bartholomew's,Wilmslow</t>
  </si>
  <si>
    <t>Vivaldi @ St Bartholomew's,Wilmslow</t>
  </si>
  <si>
    <t>Songs of the Soldier</t>
  </si>
  <si>
    <t>Eleanor Strutt (Sop)</t>
  </si>
  <si>
    <t>Olivia Hamblyn (Sop)</t>
  </si>
  <si>
    <t>Brahms @ St Bartholomew's Wilmslow</t>
  </si>
  <si>
    <t>A German Requiem</t>
  </si>
  <si>
    <t>Fantasia in F Minor</t>
  </si>
  <si>
    <t>1838-1897</t>
  </si>
  <si>
    <t>Anna Bernardin (Sop)</t>
  </si>
  <si>
    <t>Dean Luxon-Robinson (Bass)</t>
  </si>
  <si>
    <t>Rosalind Hall &amp; James Pelham (piano)</t>
  </si>
  <si>
    <t>Songs of the Soldier - two pieces</t>
  </si>
  <si>
    <t>Christmas Concert - carols</t>
  </si>
  <si>
    <t>Howard Blake</t>
  </si>
  <si>
    <t>Walking in the Air from The Snowman</t>
  </si>
  <si>
    <t>Cameron Hyde &amp; Ben Holmes</t>
  </si>
  <si>
    <t>George Hulbert (Baritone)</t>
  </si>
  <si>
    <t>Singing Day</t>
  </si>
  <si>
    <t>Johann Sebastian Bach</t>
  </si>
  <si>
    <t>1685-1850</t>
  </si>
  <si>
    <t>Hiroshi Amako &amp; James Hendry</t>
  </si>
  <si>
    <t>Edward Jowle &amp; Dean Robinson (Bass)</t>
  </si>
  <si>
    <t>Lebenslust</t>
  </si>
  <si>
    <t>An die Sonne</t>
  </si>
  <si>
    <t>Der Tanz</t>
  </si>
  <si>
    <t>Charles Villiers Stanford</t>
  </si>
  <si>
    <t>Chillingham</t>
  </si>
  <si>
    <t>The Hills</t>
  </si>
  <si>
    <t>John Nicholas Ireland</t>
  </si>
  <si>
    <t>Charles Raphael Finzi</t>
  </si>
  <si>
    <t>My Spirit Sang All Day</t>
  </si>
  <si>
    <t>1879-1962</t>
  </si>
  <si>
    <t>1901-1956</t>
  </si>
  <si>
    <t>Felix Bartholdy Mendelssohn</t>
  </si>
  <si>
    <t>Anton Bruckner</t>
  </si>
  <si>
    <t>Verleih uns Frieden</t>
  </si>
  <si>
    <t>Locus Iste</t>
  </si>
  <si>
    <t>Ave Maria</t>
  </si>
  <si>
    <t>Down by the Sally Gardens</t>
  </si>
  <si>
    <t>William Butler Yeats/John Vine</t>
  </si>
  <si>
    <t>Fred E Weatherley/Steven Porter</t>
  </si>
  <si>
    <t>Danny Boy</t>
  </si>
  <si>
    <t>Morning Has Broken</t>
  </si>
  <si>
    <t>Eleanor Farjeon/Ed Lojetski</t>
  </si>
  <si>
    <t>1881-1965</t>
  </si>
  <si>
    <t>Pierre Passereau</t>
  </si>
  <si>
    <t xml:space="preserve">Orlando Gibbons </t>
  </si>
  <si>
    <t>Arthur Seymour Sullivan</t>
  </si>
  <si>
    <t>1509-1547</t>
  </si>
  <si>
    <t>D&amp;V £36</t>
  </si>
  <si>
    <t>Prelude &amp; Fugue in D</t>
  </si>
  <si>
    <t>Dettingen Te Deum (HWV 283)</t>
  </si>
  <si>
    <t>Mia Serracino-Inglott (Alto)</t>
  </si>
  <si>
    <t>James Hendry(Tenor)</t>
  </si>
  <si>
    <t>George Hulbert (bass)</t>
  </si>
  <si>
    <t>1708-17</t>
  </si>
  <si>
    <t xml:space="preserve">David Willcocks </t>
  </si>
  <si>
    <t>Marc-Antoine Charpentier</t>
  </si>
  <si>
    <t>1919-2015</t>
  </si>
  <si>
    <t>Cameron Hyde</t>
  </si>
  <si>
    <t>A Time of Snow</t>
  </si>
  <si>
    <t>Ian Dalgliesh (organ)</t>
  </si>
  <si>
    <t>c1634-1704</t>
  </si>
  <si>
    <t>Creation</t>
  </si>
  <si>
    <t>James Hendry</t>
  </si>
  <si>
    <t>£40</t>
  </si>
  <si>
    <t>Mass in A flat</t>
  </si>
  <si>
    <t>Violin Concerty in Am</t>
  </si>
  <si>
    <t>Songs of the Fleet</t>
  </si>
  <si>
    <t>Emily Shercliff</t>
  </si>
  <si>
    <t>Holly-Anne Bangham</t>
  </si>
  <si>
    <t>George Hulbert</t>
  </si>
  <si>
    <t>Steven Wilkie (violin)</t>
  </si>
  <si>
    <t>Franz Peter Schubert</t>
  </si>
  <si>
    <t>£36</t>
  </si>
  <si>
    <t>£30</t>
  </si>
  <si>
    <t>J Haydn</t>
  </si>
  <si>
    <t>A Shropshire Lad</t>
  </si>
  <si>
    <t>Jeremy Lawson</t>
  </si>
  <si>
    <t>Five Spirituals</t>
  </si>
  <si>
    <t>Five Anthems</t>
  </si>
  <si>
    <t>The Messiah(excerpts)</t>
  </si>
  <si>
    <t>c</t>
  </si>
  <si>
    <t>O Magnum Mysterium</t>
  </si>
  <si>
    <t>Ceferina Penny</t>
  </si>
  <si>
    <t>Richard Brocklehurst(organ)</t>
  </si>
  <si>
    <t>J Rutter</t>
  </si>
  <si>
    <t>M Lauridsen</t>
  </si>
  <si>
    <t>Saint-Saens</t>
  </si>
  <si>
    <t>Calme de Nuits</t>
  </si>
  <si>
    <t>Silent Noon</t>
  </si>
  <si>
    <t>Ashropshire Lad</t>
  </si>
  <si>
    <t>Ella Moran</t>
  </si>
  <si>
    <t>Simon Mercer(organ)</t>
  </si>
  <si>
    <t>Ian Dalgleish(organ)</t>
  </si>
  <si>
    <t>Gabriel Faure</t>
  </si>
  <si>
    <t>Rosalind Hall(piano)</t>
  </si>
  <si>
    <t>Henry Reavey</t>
  </si>
  <si>
    <t>James Pelham(piano)</t>
  </si>
  <si>
    <t>Lux eterna</t>
  </si>
  <si>
    <t>Rheinberger</t>
  </si>
  <si>
    <t>Ella Moran &amp; Milly McCartney</t>
  </si>
  <si>
    <t>Light Music including G&amp;S</t>
  </si>
  <si>
    <t>Simon Horsfield</t>
  </si>
  <si>
    <t>Songs of the Soldiers</t>
  </si>
  <si>
    <t>John Ireland</t>
  </si>
  <si>
    <t>Greater Love Hath No Man</t>
  </si>
  <si>
    <t>Henry Balfour Gardiner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</si>
</sst>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;;;"/>
    <numFmt numFmtId="165" formatCode="dd/mm/yy_)"/>
    <numFmt numFmtId="166" formatCode="mmm\-yy_)"/>
    <numFmt numFmtId="167" formatCode="dd/mm/yy;@"/>
  </numFmts>
  <fonts count="10">
    <font>
      <sz val="12"/>
      <name val="Arial MT"/>
    </font>
    <font>
      <u/>
      <sz val="12"/>
      <name val="Arial MT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sz val="8"/>
      <name val="Arial MT"/>
    </font>
    <font>
      <b/>
      <sz val="12"/>
      <name val="Arial MT"/>
    </font>
    <font>
      <sz val="10"/>
      <name val="Arial MT"/>
    </font>
    <font>
      <sz val="9"/>
      <name val="Arial MT"/>
    </font>
    <font>
      <sz val="11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quotePrefix="1"/>
    <xf numFmtId="49" fontId="0" fillId="0" borderId="0" xfId="0" applyNumberFormat="1"/>
    <xf numFmtId="0" fontId="4" fillId="0" borderId="0" xfId="0" applyFont="1"/>
    <xf numFmtId="0" fontId="5" fillId="0" borderId="0" xfId="0" applyFont="1"/>
    <xf numFmtId="165" fontId="0" fillId="0" borderId="0" xfId="0" applyNumberFormat="1" applyAlignment="1">
      <alignment horizontal="center"/>
    </xf>
    <xf numFmtId="49" fontId="6" fillId="0" borderId="0" xfId="0" applyNumberFormat="1" applyFont="1"/>
    <xf numFmtId="165" fontId="0" fillId="0" borderId="0" xfId="0" quotePrefix="1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49" fontId="0" fillId="0" borderId="0" xfId="0" applyNumberFormat="1" applyAlignment="1">
      <alignment horizontal="center"/>
    </xf>
    <xf numFmtId="0" fontId="9" fillId="0" borderId="0" xfId="0" applyFont="1"/>
    <xf numFmtId="49" fontId="0" fillId="0" borderId="0" xfId="0" quotePrefix="1" applyNumberFormat="1"/>
    <xf numFmtId="0" fontId="0" fillId="0" borderId="0" xfId="0" quotePrefix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167" fontId="0" fillId="0" borderId="0" xfId="0" applyNumberFormat="1"/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del@%20St%20Bartholomew's,Wilmslow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S892"/>
  <sheetViews>
    <sheetView showRowColHeaders="0" tabSelected="1" showRuler="0" zoomScaleNormal="100" zoomScaleSheetLayoutView="75" workbookViewId="0">
      <selection activeCell="K23" sqref="K23"/>
    </sheetView>
  </sheetViews>
  <sheetFormatPr defaultColWidth="9.77734375" defaultRowHeight="15"/>
  <cols>
    <col min="1" max="1" width="4.77734375" customWidth="1"/>
    <col min="3" max="3" width="15.77734375" customWidth="1"/>
    <col min="4" max="4" width="20.77734375" customWidth="1"/>
    <col min="5" max="5" width="1.77734375" customWidth="1"/>
    <col min="6" max="6" width="26.77734375" customWidth="1"/>
    <col min="7" max="7" width="10.6640625" customWidth="1"/>
    <col min="9" max="9" width="7.77734375" bestFit="1" customWidth="1"/>
    <col min="10" max="10" width="18.77734375" customWidth="1"/>
    <col min="11" max="13" width="16.77734375" customWidth="1"/>
    <col min="14" max="14" width="12.77734375" customWidth="1"/>
    <col min="15" max="16" width="11.77734375" customWidth="1"/>
    <col min="17" max="17" width="13.77734375" customWidth="1"/>
    <col min="18" max="18" width="11.77734375" customWidth="1"/>
  </cols>
  <sheetData>
    <row r="1" spans="2:17">
      <c r="B1" s="5" t="s">
        <v>0</v>
      </c>
      <c r="G1" s="5" t="s">
        <v>1</v>
      </c>
    </row>
    <row r="2" spans="2:17">
      <c r="B2" s="1" t="s">
        <v>2</v>
      </c>
      <c r="G2" s="1" t="s">
        <v>3</v>
      </c>
    </row>
    <row r="3" spans="2:17">
      <c r="B3" s="5" t="s">
        <v>4</v>
      </c>
      <c r="C3" s="5" t="s">
        <v>5</v>
      </c>
      <c r="D3" s="5" t="s">
        <v>6</v>
      </c>
      <c r="E3" s="5"/>
      <c r="F3" s="5" t="s">
        <v>7</v>
      </c>
      <c r="I3" s="5" t="s">
        <v>8</v>
      </c>
      <c r="J3" t="s">
        <v>9</v>
      </c>
      <c r="K3" t="s">
        <v>10</v>
      </c>
      <c r="L3" t="s">
        <v>835</v>
      </c>
      <c r="M3" t="s">
        <v>11</v>
      </c>
      <c r="O3" t="s">
        <v>12</v>
      </c>
    </row>
    <row r="4" spans="2:17">
      <c r="B4" s="5"/>
      <c r="C4" s="5"/>
      <c r="D4" s="5"/>
      <c r="E4" s="5"/>
      <c r="F4" s="8"/>
      <c r="I4" s="5"/>
    </row>
    <row r="5" spans="2:17">
      <c r="B5" s="23">
        <f>DATE(2018,11,10)</f>
        <v>43414</v>
      </c>
      <c r="C5" t="s">
        <v>662</v>
      </c>
      <c r="D5" t="s">
        <v>905</v>
      </c>
      <c r="E5" s="5"/>
      <c r="F5" s="8" t="s">
        <v>1080</v>
      </c>
      <c r="I5" s="5"/>
    </row>
    <row r="6" spans="2:17">
      <c r="B6" s="23">
        <f>DATE(2018,11,10)</f>
        <v>43414</v>
      </c>
      <c r="C6" t="s">
        <v>895</v>
      </c>
      <c r="D6" t="s">
        <v>1081</v>
      </c>
      <c r="E6" s="5"/>
      <c r="F6" s="8" t="s">
        <v>1082</v>
      </c>
      <c r="I6" s="5"/>
    </row>
    <row r="7" spans="2:17">
      <c r="B7" s="23">
        <f>DATE(2018,11,10)</f>
        <v>43414</v>
      </c>
      <c r="C7" t="s">
        <v>662</v>
      </c>
      <c r="D7" t="s">
        <v>1083</v>
      </c>
      <c r="E7" s="5"/>
      <c r="F7" s="8" t="s">
        <v>758</v>
      </c>
      <c r="I7" s="5"/>
    </row>
    <row r="8" spans="2:17">
      <c r="B8" s="23">
        <f>DATE(2018,6,18)</f>
        <v>43269</v>
      </c>
      <c r="C8" t="s">
        <v>895</v>
      </c>
      <c r="D8" t="s">
        <v>1078</v>
      </c>
      <c r="E8" s="5"/>
      <c r="F8" s="8"/>
      <c r="I8" s="5"/>
      <c r="O8" t="s">
        <v>1079</v>
      </c>
      <c r="Q8" t="s">
        <v>1072</v>
      </c>
    </row>
    <row r="9" spans="2:17">
      <c r="B9" s="23">
        <f>DATE(2018,4,14)</f>
        <v>43204</v>
      </c>
      <c r="C9" t="s">
        <v>662</v>
      </c>
      <c r="D9" t="s">
        <v>285</v>
      </c>
      <c r="E9" s="5"/>
      <c r="F9" s="8" t="s">
        <v>286</v>
      </c>
      <c r="I9" s="5"/>
      <c r="J9" t="s">
        <v>1077</v>
      </c>
      <c r="Q9" t="s">
        <v>1061</v>
      </c>
    </row>
    <row r="10" spans="2:17">
      <c r="B10" s="23">
        <f>DATE(2018,4,14)</f>
        <v>43204</v>
      </c>
      <c r="C10" t="s">
        <v>662</v>
      </c>
      <c r="D10" t="s">
        <v>1076</v>
      </c>
      <c r="E10" s="5"/>
      <c r="F10" s="8" t="s">
        <v>289</v>
      </c>
      <c r="I10" s="5"/>
      <c r="Q10" t="s">
        <v>1061</v>
      </c>
    </row>
    <row r="11" spans="2:17">
      <c r="B11" s="23">
        <f>DATE(2018,4,14)</f>
        <v>43204</v>
      </c>
      <c r="C11" t="s">
        <v>662</v>
      </c>
      <c r="D11" t="s">
        <v>1063</v>
      </c>
      <c r="E11" s="5"/>
      <c r="F11" s="8" t="s">
        <v>1075</v>
      </c>
      <c r="I11" s="5"/>
      <c r="Q11" t="s">
        <v>1061</v>
      </c>
    </row>
    <row r="12" spans="2:17">
      <c r="B12" s="23">
        <f>DATE(2018,4,14)</f>
        <v>43204</v>
      </c>
      <c r="C12" t="s">
        <v>662</v>
      </c>
      <c r="D12" t="s">
        <v>134</v>
      </c>
      <c r="E12" s="5"/>
      <c r="F12" s="8" t="s">
        <v>135</v>
      </c>
      <c r="I12" s="5"/>
      <c r="Q12" t="s">
        <v>1061</v>
      </c>
    </row>
    <row r="13" spans="2:17" ht="30">
      <c r="B13" s="23">
        <f>DATE(2017,12,16)</f>
        <v>43085</v>
      </c>
      <c r="C13" t="s">
        <v>662</v>
      </c>
      <c r="D13" s="24" t="s">
        <v>860</v>
      </c>
      <c r="E13" s="5"/>
      <c r="F13" s="8" t="s">
        <v>861</v>
      </c>
      <c r="I13" s="5"/>
      <c r="J13" t="s">
        <v>905</v>
      </c>
      <c r="O13" t="s">
        <v>1073</v>
      </c>
      <c r="Q13" t="s">
        <v>1074</v>
      </c>
    </row>
    <row r="14" spans="2:17">
      <c r="B14" s="23">
        <f>DATE(2017,12,16)</f>
        <v>43085</v>
      </c>
      <c r="C14" t="s">
        <v>662</v>
      </c>
      <c r="D14" t="s">
        <v>1063</v>
      </c>
      <c r="E14" s="5"/>
      <c r="F14" s="8" t="s">
        <v>1059</v>
      </c>
      <c r="I14" s="5"/>
    </row>
    <row r="15" spans="2:17">
      <c r="B15" s="23">
        <f>DATE(2017,12,16)</f>
        <v>43085</v>
      </c>
      <c r="C15" t="s">
        <v>662</v>
      </c>
      <c r="D15" s="8" t="s">
        <v>1032</v>
      </c>
      <c r="E15" s="5"/>
      <c r="F15" s="8" t="s">
        <v>507</v>
      </c>
      <c r="I15" s="5"/>
    </row>
    <row r="16" spans="2:17">
      <c r="B16" s="23">
        <f>DATE(2017,11,11)</f>
        <v>43050</v>
      </c>
      <c r="C16" t="s">
        <v>895</v>
      </c>
      <c r="D16" t="s">
        <v>1071</v>
      </c>
      <c r="E16" s="5"/>
      <c r="F16" s="8" t="s">
        <v>24</v>
      </c>
      <c r="I16" s="5"/>
      <c r="J16" t="s">
        <v>1068</v>
      </c>
      <c r="O16" t="s">
        <v>1047</v>
      </c>
      <c r="Q16" t="s">
        <v>1069</v>
      </c>
    </row>
    <row r="17" spans="1:17">
      <c r="B17" s="23">
        <f>DATE(2017,11,11)</f>
        <v>43050</v>
      </c>
      <c r="C17" t="s">
        <v>895</v>
      </c>
      <c r="D17" t="s">
        <v>895</v>
      </c>
      <c r="E17" s="5"/>
      <c r="F17" s="8" t="s">
        <v>1067</v>
      </c>
      <c r="I17" s="5"/>
      <c r="Q17" t="s">
        <v>1072</v>
      </c>
    </row>
    <row r="18" spans="1:17">
      <c r="B18" s="23">
        <f>DATE(2017,11,11)</f>
        <v>43050</v>
      </c>
      <c r="C18" t="s">
        <v>895</v>
      </c>
      <c r="D18" t="s">
        <v>785</v>
      </c>
      <c r="E18" s="5"/>
      <c r="F18" s="8" t="s">
        <v>1066</v>
      </c>
      <c r="I18" s="5"/>
      <c r="Q18" t="s">
        <v>1072</v>
      </c>
    </row>
    <row r="19" spans="1:17">
      <c r="B19" s="23">
        <f>DATE(2017,11,11)</f>
        <v>43050</v>
      </c>
      <c r="C19" t="s">
        <v>895</v>
      </c>
      <c r="D19" t="s">
        <v>1064</v>
      </c>
      <c r="E19" s="5"/>
      <c r="F19" s="8" t="s">
        <v>1065</v>
      </c>
      <c r="I19" s="5"/>
      <c r="Q19" t="s">
        <v>1072</v>
      </c>
    </row>
    <row r="20" spans="1:17">
      <c r="B20" s="23">
        <f>DATE(2017,3,25)</f>
        <v>42819</v>
      </c>
      <c r="C20" t="s">
        <v>662</v>
      </c>
      <c r="D20" t="s">
        <v>1052</v>
      </c>
      <c r="E20" s="5"/>
      <c r="F20" s="8" t="s">
        <v>28</v>
      </c>
      <c r="I20" s="5"/>
      <c r="Q20" t="s">
        <v>1061</v>
      </c>
    </row>
    <row r="21" spans="1:17">
      <c r="B21" s="23">
        <f>DATE(2017,3,25)</f>
        <v>42819</v>
      </c>
      <c r="C21" t="s">
        <v>662</v>
      </c>
      <c r="D21" t="s">
        <v>1062</v>
      </c>
      <c r="E21" s="5"/>
      <c r="F21" s="8" t="s">
        <v>24</v>
      </c>
      <c r="I21" s="5"/>
      <c r="J21" t="s">
        <v>1060</v>
      </c>
      <c r="Q21" t="s">
        <v>1061</v>
      </c>
    </row>
    <row r="22" spans="1:17">
      <c r="B22" s="23">
        <f>DATE(2017,3,25)</f>
        <v>42819</v>
      </c>
      <c r="C22" t="s">
        <v>662</v>
      </c>
      <c r="D22" t="s">
        <v>1063</v>
      </c>
      <c r="E22" s="5"/>
      <c r="F22" s="8" t="s">
        <v>1059</v>
      </c>
      <c r="I22" s="5"/>
      <c r="Q22" t="s">
        <v>1061</v>
      </c>
    </row>
    <row r="23" spans="1:17">
      <c r="B23" s="23">
        <f>DATE(2017,2,18)</f>
        <v>42784</v>
      </c>
      <c r="C23" t="s">
        <v>662</v>
      </c>
      <c r="D23" t="s">
        <v>31</v>
      </c>
      <c r="E23" s="5"/>
      <c r="F23" s="8" t="s">
        <v>24</v>
      </c>
      <c r="G23" t="s">
        <v>993</v>
      </c>
      <c r="I23" s="5"/>
    </row>
    <row r="24" spans="1:17">
      <c r="B24" s="23">
        <f>DATE(2016,12,14)</f>
        <v>42718</v>
      </c>
      <c r="C24" t="s">
        <v>662</v>
      </c>
      <c r="D24" t="s">
        <v>870</v>
      </c>
      <c r="E24" s="5"/>
      <c r="F24" s="8" t="s">
        <v>1057</v>
      </c>
      <c r="H24" t="s">
        <v>49</v>
      </c>
      <c r="I24" s="5"/>
    </row>
    <row r="25" spans="1:17">
      <c r="B25" s="23">
        <f>DATE(2016,12,14)</f>
        <v>42718</v>
      </c>
      <c r="C25" t="s">
        <v>1058</v>
      </c>
      <c r="D25" s="8" t="s">
        <v>1032</v>
      </c>
      <c r="E25" s="5"/>
      <c r="F25" s="8" t="s">
        <v>507</v>
      </c>
      <c r="I25" s="5"/>
    </row>
    <row r="26" spans="1:17">
      <c r="B26" s="23">
        <f>DATE(2016,11,26)</f>
        <v>42700</v>
      </c>
      <c r="C26" t="s">
        <v>662</v>
      </c>
      <c r="D26" t="s">
        <v>172</v>
      </c>
      <c r="E26" s="5"/>
      <c r="F26" s="8" t="s">
        <v>1056</v>
      </c>
      <c r="I26" s="5"/>
      <c r="Q26" t="s">
        <v>1070</v>
      </c>
    </row>
    <row r="27" spans="1:17">
      <c r="B27" s="23">
        <f>DATE(2016,11,26)</f>
        <v>42700</v>
      </c>
      <c r="C27" t="s">
        <v>662</v>
      </c>
      <c r="D27" t="s">
        <v>288</v>
      </c>
      <c r="E27" s="5"/>
      <c r="F27" s="8" t="s">
        <v>16</v>
      </c>
      <c r="I27" s="5"/>
      <c r="Q27" t="s">
        <v>1070</v>
      </c>
    </row>
    <row r="28" spans="1:17">
      <c r="B28" s="23">
        <f>DATE(2016,6,4)</f>
        <v>42525</v>
      </c>
      <c r="C28" t="s">
        <v>662</v>
      </c>
      <c r="D28" t="s">
        <v>895</v>
      </c>
      <c r="E28" s="5"/>
      <c r="F28" s="8" t="s">
        <v>1053</v>
      </c>
      <c r="I28" s="5"/>
    </row>
    <row r="29" spans="1:17">
      <c r="B29" s="23">
        <f>DATE(2016,6,4)</f>
        <v>42525</v>
      </c>
      <c r="C29" t="s">
        <v>662</v>
      </c>
      <c r="D29" t="s">
        <v>1054</v>
      </c>
      <c r="E29" s="5"/>
      <c r="F29" s="8" t="s">
        <v>1055</v>
      </c>
      <c r="I29" s="5"/>
    </row>
    <row r="30" spans="1:17">
      <c r="B30" s="2">
        <f>DATE(2016,4,16)</f>
        <v>42476</v>
      </c>
      <c r="C30" t="s">
        <v>662</v>
      </c>
      <c r="D30" t="s">
        <v>1049</v>
      </c>
      <c r="E30" t="s">
        <v>15</v>
      </c>
      <c r="F30" s="8" t="s">
        <v>1042</v>
      </c>
      <c r="H30" s="6" t="s">
        <v>66</v>
      </c>
      <c r="I30">
        <v>1822</v>
      </c>
      <c r="J30" t="s">
        <v>1045</v>
      </c>
      <c r="K30" t="s">
        <v>1046</v>
      </c>
      <c r="M30" s="8" t="s">
        <v>1040</v>
      </c>
      <c r="O30" t="s">
        <v>1047</v>
      </c>
      <c r="Q30" t="s">
        <v>945</v>
      </c>
    </row>
    <row r="31" spans="1:17">
      <c r="A31">
        <v>1</v>
      </c>
      <c r="B31" s="2">
        <f t="shared" ref="B31:B32" si="0">DATE(2016,4,16)</f>
        <v>42476</v>
      </c>
      <c r="C31" t="s">
        <v>662</v>
      </c>
      <c r="D31" t="s">
        <v>592</v>
      </c>
      <c r="E31" s="5"/>
      <c r="F31" s="8" t="s">
        <v>1043</v>
      </c>
      <c r="H31" s="6" t="s">
        <v>81</v>
      </c>
      <c r="I31">
        <v>1729</v>
      </c>
      <c r="Q31" t="s">
        <v>1048</v>
      </c>
    </row>
    <row r="32" spans="1:17">
      <c r="B32" s="2">
        <f t="shared" si="0"/>
        <v>42476</v>
      </c>
      <c r="C32" t="s">
        <v>662</v>
      </c>
      <c r="D32" t="s">
        <v>1001</v>
      </c>
      <c r="E32" t="s">
        <v>15</v>
      </c>
      <c r="F32" s="8" t="s">
        <v>1044</v>
      </c>
      <c r="H32" s="6" t="s">
        <v>393</v>
      </c>
      <c r="I32">
        <v>1910</v>
      </c>
      <c r="O32" t="s">
        <v>1047</v>
      </c>
      <c r="Q32" t="s">
        <v>945</v>
      </c>
    </row>
    <row r="33" spans="1:17">
      <c r="A33">
        <v>2</v>
      </c>
      <c r="B33" s="2">
        <f>DATE(2016,2,13)</f>
        <v>42413</v>
      </c>
      <c r="C33" s="8" t="s">
        <v>1040</v>
      </c>
      <c r="D33" s="8" t="s">
        <v>27</v>
      </c>
      <c r="E33" s="21" t="s">
        <v>15</v>
      </c>
      <c r="F33" s="8" t="s">
        <v>1039</v>
      </c>
      <c r="G33" t="s">
        <v>993</v>
      </c>
      <c r="I33" s="22" t="s">
        <v>1041</v>
      </c>
    </row>
    <row r="34" spans="1:17">
      <c r="A34">
        <v>3</v>
      </c>
      <c r="B34" s="2">
        <f>DATE(2015,12,17)</f>
        <v>42355</v>
      </c>
      <c r="C34" t="s">
        <v>662</v>
      </c>
      <c r="D34" s="8" t="s">
        <v>1033</v>
      </c>
      <c r="E34" t="s">
        <v>15</v>
      </c>
      <c r="F34" s="8" t="s">
        <v>428</v>
      </c>
      <c r="H34" s="8" t="s">
        <v>1038</v>
      </c>
      <c r="I34" s="5"/>
      <c r="Q34" t="s">
        <v>1037</v>
      </c>
    </row>
    <row r="35" spans="1:17">
      <c r="A35">
        <v>4</v>
      </c>
      <c r="B35" s="2">
        <f t="shared" ref="B35:B36" si="1">DATE(2015,12,17)</f>
        <v>42355</v>
      </c>
      <c r="C35" t="s">
        <v>662</v>
      </c>
      <c r="D35" s="8" t="s">
        <v>731</v>
      </c>
      <c r="E35" s="5"/>
      <c r="F35" s="8" t="s">
        <v>1036</v>
      </c>
      <c r="I35" s="5"/>
      <c r="J35" t="s">
        <v>1035</v>
      </c>
    </row>
    <row r="36" spans="1:17">
      <c r="B36" s="2">
        <f t="shared" si="1"/>
        <v>42355</v>
      </c>
      <c r="C36" t="s">
        <v>662</v>
      </c>
      <c r="D36" s="8" t="s">
        <v>1032</v>
      </c>
      <c r="E36" t="s">
        <v>15</v>
      </c>
      <c r="F36" s="8" t="s">
        <v>507</v>
      </c>
      <c r="H36" s="6" t="s">
        <v>1034</v>
      </c>
      <c r="I36" s="5"/>
      <c r="Q36" t="s">
        <v>1037</v>
      </c>
    </row>
    <row r="37" spans="1:17">
      <c r="A37">
        <v>5</v>
      </c>
      <c r="B37" s="2">
        <f>DATE(2015,11,21)</f>
        <v>42329</v>
      </c>
      <c r="C37" t="s">
        <v>662</v>
      </c>
      <c r="D37" t="s">
        <v>870</v>
      </c>
      <c r="E37" t="s">
        <v>15</v>
      </c>
      <c r="F37" t="s">
        <v>1027</v>
      </c>
      <c r="H37" t="s">
        <v>49</v>
      </c>
      <c r="I37">
        <v>1743</v>
      </c>
      <c r="Q37" t="s">
        <v>945</v>
      </c>
    </row>
    <row r="38" spans="1:17">
      <c r="A38">
        <v>6</v>
      </c>
      <c r="B38" s="2">
        <f t="shared" ref="B38:B39" si="2">DATE(2015,11,21)</f>
        <v>42329</v>
      </c>
      <c r="C38" t="s">
        <v>662</v>
      </c>
      <c r="D38" s="8" t="s">
        <v>592</v>
      </c>
      <c r="E38" s="5"/>
      <c r="F38" t="s">
        <v>1026</v>
      </c>
      <c r="I38" s="20" t="s">
        <v>1031</v>
      </c>
      <c r="Q38" t="s">
        <v>760</v>
      </c>
    </row>
    <row r="39" spans="1:17">
      <c r="B39" s="2">
        <f t="shared" si="2"/>
        <v>42329</v>
      </c>
      <c r="C39" t="s">
        <v>662</v>
      </c>
      <c r="D39" s="8" t="s">
        <v>592</v>
      </c>
      <c r="E39" t="s">
        <v>15</v>
      </c>
      <c r="F39" t="s">
        <v>54</v>
      </c>
      <c r="H39" t="s">
        <v>81</v>
      </c>
      <c r="I39">
        <v>1723</v>
      </c>
      <c r="J39" t="s">
        <v>927</v>
      </c>
      <c r="K39" t="s">
        <v>1028</v>
      </c>
      <c r="M39" t="s">
        <v>1029</v>
      </c>
      <c r="O39" t="s">
        <v>1030</v>
      </c>
      <c r="Q39" t="s">
        <v>945</v>
      </c>
    </row>
    <row r="40" spans="1:17">
      <c r="A40">
        <v>7</v>
      </c>
      <c r="B40" s="2">
        <f>DATE(2015,6,6)</f>
        <v>42161</v>
      </c>
      <c r="C40" t="s">
        <v>662</v>
      </c>
      <c r="D40" t="s">
        <v>766</v>
      </c>
      <c r="E40" t="s">
        <v>15</v>
      </c>
      <c r="F40" t="s">
        <v>998</v>
      </c>
      <c r="I40" s="5"/>
    </row>
    <row r="41" spans="1:17">
      <c r="A41">
        <v>8</v>
      </c>
      <c r="B41" s="2">
        <f t="shared" ref="B41:B54" si="3">DATE(2015,6,6)</f>
        <v>42161</v>
      </c>
      <c r="C41" t="s">
        <v>662</v>
      </c>
      <c r="D41" t="s">
        <v>766</v>
      </c>
      <c r="E41" t="s">
        <v>15</v>
      </c>
      <c r="F41" t="s">
        <v>999</v>
      </c>
      <c r="I41" s="5"/>
    </row>
    <row r="42" spans="1:17">
      <c r="A42">
        <v>9</v>
      </c>
      <c r="B42" s="2">
        <f t="shared" si="3"/>
        <v>42161</v>
      </c>
      <c r="C42" t="s">
        <v>662</v>
      </c>
      <c r="D42" t="s">
        <v>766</v>
      </c>
      <c r="E42" t="s">
        <v>15</v>
      </c>
      <c r="F42" t="s">
        <v>1000</v>
      </c>
      <c r="I42" s="5"/>
    </row>
    <row r="43" spans="1:17">
      <c r="A43">
        <v>10</v>
      </c>
      <c r="B43" s="2">
        <f t="shared" si="3"/>
        <v>42161</v>
      </c>
      <c r="C43" t="s">
        <v>662</v>
      </c>
      <c r="D43" t="s">
        <v>1001</v>
      </c>
      <c r="E43" t="s">
        <v>15</v>
      </c>
      <c r="F43" t="s">
        <v>1002</v>
      </c>
      <c r="H43" s="6" t="s">
        <v>393</v>
      </c>
      <c r="I43" s="5"/>
    </row>
    <row r="44" spans="1:17">
      <c r="A44">
        <v>11</v>
      </c>
      <c r="B44" s="2">
        <f t="shared" si="3"/>
        <v>42161</v>
      </c>
      <c r="C44" t="s">
        <v>662</v>
      </c>
      <c r="D44" t="s">
        <v>1004</v>
      </c>
      <c r="E44" t="s">
        <v>15</v>
      </c>
      <c r="F44" t="s">
        <v>1003</v>
      </c>
      <c r="H44" s="6" t="s">
        <v>1007</v>
      </c>
      <c r="I44" s="5"/>
    </row>
    <row r="45" spans="1:17">
      <c r="A45">
        <v>12</v>
      </c>
      <c r="B45" s="2">
        <f t="shared" si="3"/>
        <v>42161</v>
      </c>
      <c r="C45" t="s">
        <v>662</v>
      </c>
      <c r="D45" t="s">
        <v>1005</v>
      </c>
      <c r="E45" t="s">
        <v>15</v>
      </c>
      <c r="F45" t="s">
        <v>1006</v>
      </c>
      <c r="H45" s="6" t="s">
        <v>1008</v>
      </c>
      <c r="I45" s="5"/>
    </row>
    <row r="46" spans="1:17">
      <c r="A46">
        <v>13</v>
      </c>
      <c r="B46" s="2">
        <f t="shared" si="3"/>
        <v>42161</v>
      </c>
      <c r="C46" t="s">
        <v>662</v>
      </c>
      <c r="D46" s="18" t="s">
        <v>1009</v>
      </c>
      <c r="E46" t="s">
        <v>15</v>
      </c>
      <c r="F46" t="s">
        <v>1011</v>
      </c>
      <c r="H46" s="6" t="s">
        <v>85</v>
      </c>
      <c r="I46" s="5"/>
    </row>
    <row r="47" spans="1:17">
      <c r="A47">
        <v>14</v>
      </c>
      <c r="B47" s="2">
        <f t="shared" si="3"/>
        <v>42161</v>
      </c>
      <c r="C47" t="s">
        <v>662</v>
      </c>
      <c r="D47" t="s">
        <v>1010</v>
      </c>
      <c r="E47" t="s">
        <v>15</v>
      </c>
      <c r="F47" t="s">
        <v>1012</v>
      </c>
      <c r="H47" s="6" t="s">
        <v>202</v>
      </c>
      <c r="I47" s="5"/>
    </row>
    <row r="48" spans="1:17">
      <c r="A48">
        <v>15</v>
      </c>
      <c r="B48" s="2">
        <f t="shared" si="3"/>
        <v>42161</v>
      </c>
      <c r="C48" t="s">
        <v>662</v>
      </c>
      <c r="D48" t="s">
        <v>1010</v>
      </c>
      <c r="E48" t="s">
        <v>15</v>
      </c>
      <c r="F48" t="s">
        <v>1013</v>
      </c>
      <c r="H48" s="6" t="s">
        <v>202</v>
      </c>
      <c r="I48" s="5"/>
    </row>
    <row r="49" spans="1:17">
      <c r="A49">
        <v>16</v>
      </c>
      <c r="B49" s="2">
        <f t="shared" si="3"/>
        <v>42161</v>
      </c>
      <c r="C49" t="s">
        <v>662</v>
      </c>
      <c r="D49" s="15" t="s">
        <v>1015</v>
      </c>
      <c r="E49" t="s">
        <v>15</v>
      </c>
      <c r="F49" t="s">
        <v>1014</v>
      </c>
      <c r="H49" s="6"/>
      <c r="I49" s="5"/>
    </row>
    <row r="50" spans="1:17">
      <c r="A50">
        <v>17</v>
      </c>
      <c r="B50" s="2">
        <f t="shared" si="3"/>
        <v>42161</v>
      </c>
      <c r="C50" t="s">
        <v>662</v>
      </c>
      <c r="D50" s="15" t="s">
        <v>1016</v>
      </c>
      <c r="E50" t="s">
        <v>15</v>
      </c>
      <c r="F50" t="s">
        <v>1017</v>
      </c>
      <c r="H50" s="6"/>
      <c r="I50" s="5"/>
    </row>
    <row r="51" spans="1:17">
      <c r="A51">
        <v>18</v>
      </c>
      <c r="B51" s="2">
        <f t="shared" si="3"/>
        <v>42161</v>
      </c>
      <c r="C51" t="s">
        <v>662</v>
      </c>
      <c r="D51" s="15" t="s">
        <v>1019</v>
      </c>
      <c r="E51" t="s">
        <v>15</v>
      </c>
      <c r="F51" t="s">
        <v>1018</v>
      </c>
      <c r="H51" s="6" t="s">
        <v>1020</v>
      </c>
      <c r="I51" s="5"/>
    </row>
    <row r="52" spans="1:17">
      <c r="A52">
        <v>19</v>
      </c>
      <c r="B52" s="2">
        <f t="shared" si="3"/>
        <v>42161</v>
      </c>
      <c r="C52" t="s">
        <v>662</v>
      </c>
      <c r="D52" s="15" t="s">
        <v>1021</v>
      </c>
      <c r="E52" t="s">
        <v>15</v>
      </c>
      <c r="F52" t="s">
        <v>716</v>
      </c>
      <c r="H52" s="6" t="s">
        <v>1024</v>
      </c>
      <c r="I52" s="5"/>
    </row>
    <row r="53" spans="1:17">
      <c r="A53">
        <v>20</v>
      </c>
      <c r="B53" s="2">
        <f t="shared" si="3"/>
        <v>42161</v>
      </c>
      <c r="C53" t="s">
        <v>662</v>
      </c>
      <c r="D53" s="15" t="s">
        <v>1022</v>
      </c>
      <c r="E53" t="s">
        <v>15</v>
      </c>
      <c r="F53" t="s">
        <v>384</v>
      </c>
      <c r="H53" s="6" t="s">
        <v>779</v>
      </c>
      <c r="I53" s="5"/>
    </row>
    <row r="54" spans="1:17">
      <c r="A54">
        <v>21</v>
      </c>
      <c r="B54" s="2">
        <f t="shared" si="3"/>
        <v>42161</v>
      </c>
      <c r="C54" t="s">
        <v>662</v>
      </c>
      <c r="D54" s="15" t="s">
        <v>1023</v>
      </c>
      <c r="E54" t="s">
        <v>15</v>
      </c>
      <c r="F54" t="s">
        <v>634</v>
      </c>
      <c r="H54" s="6" t="s">
        <v>195</v>
      </c>
      <c r="I54" s="5"/>
    </row>
    <row r="55" spans="1:17">
      <c r="A55">
        <v>22</v>
      </c>
      <c r="B55" s="2">
        <f>DATE(2015,3,28)</f>
        <v>42091</v>
      </c>
      <c r="C55" t="s">
        <v>662</v>
      </c>
      <c r="D55" t="s">
        <v>994</v>
      </c>
      <c r="E55" t="s">
        <v>15</v>
      </c>
      <c r="F55" t="s">
        <v>219</v>
      </c>
      <c r="H55" s="6" t="s">
        <v>995</v>
      </c>
      <c r="I55">
        <v>1724</v>
      </c>
      <c r="J55" t="s">
        <v>978</v>
      </c>
      <c r="K55" t="s">
        <v>972</v>
      </c>
      <c r="M55" s="4" t="s">
        <v>996</v>
      </c>
      <c r="N55" t="s">
        <v>997</v>
      </c>
      <c r="Q55" t="s">
        <v>945</v>
      </c>
    </row>
    <row r="56" spans="1:17">
      <c r="A56">
        <v>23</v>
      </c>
      <c r="B56" s="2">
        <v>42049</v>
      </c>
      <c r="C56" t="s">
        <v>662</v>
      </c>
      <c r="D56" t="s">
        <v>597</v>
      </c>
      <c r="E56" t="s">
        <v>15</v>
      </c>
      <c r="F56" t="s">
        <v>84</v>
      </c>
      <c r="G56" t="s">
        <v>993</v>
      </c>
      <c r="H56" s="6" t="s">
        <v>85</v>
      </c>
      <c r="I56">
        <v>1846</v>
      </c>
      <c r="Q56" t="s">
        <v>943</v>
      </c>
    </row>
    <row r="57" spans="1:17">
      <c r="A57">
        <v>24</v>
      </c>
      <c r="B57" s="2">
        <f>DATE(2014,12,18)</f>
        <v>41991</v>
      </c>
      <c r="C57" t="s">
        <v>662</v>
      </c>
      <c r="D57" s="5"/>
      <c r="E57" t="s">
        <v>15</v>
      </c>
      <c r="F57" s="7" t="s">
        <v>988</v>
      </c>
      <c r="I57" s="5"/>
      <c r="Q57" t="s">
        <v>760</v>
      </c>
    </row>
    <row r="58" spans="1:17">
      <c r="A58">
        <v>25</v>
      </c>
      <c r="B58" s="2">
        <f>DATE(2014,12,18)</f>
        <v>41991</v>
      </c>
      <c r="D58" t="s">
        <v>989</v>
      </c>
      <c r="F58" s="7" t="s">
        <v>990</v>
      </c>
      <c r="I58" s="5"/>
      <c r="J58" t="s">
        <v>991</v>
      </c>
      <c r="Q58" t="s">
        <v>971</v>
      </c>
    </row>
    <row r="59" spans="1:17">
      <c r="B59" s="2">
        <f t="shared" ref="B59:B60" si="4">DATE(2014,12,18)</f>
        <v>41991</v>
      </c>
      <c r="C59" t="s">
        <v>662</v>
      </c>
      <c r="D59" t="s">
        <v>34</v>
      </c>
      <c r="E59" t="s">
        <v>15</v>
      </c>
      <c r="F59" t="s">
        <v>35</v>
      </c>
      <c r="H59" t="s">
        <v>240</v>
      </c>
      <c r="I59" s="5"/>
      <c r="N59" t="s">
        <v>992</v>
      </c>
      <c r="Q59" t="s">
        <v>943</v>
      </c>
    </row>
    <row r="60" spans="1:17">
      <c r="A60">
        <v>26</v>
      </c>
      <c r="B60" s="2">
        <f t="shared" si="4"/>
        <v>41991</v>
      </c>
      <c r="C60" t="s">
        <v>662</v>
      </c>
      <c r="D60" t="s">
        <v>905</v>
      </c>
      <c r="E60" t="s">
        <v>15</v>
      </c>
      <c r="F60" t="s">
        <v>987</v>
      </c>
      <c r="I60">
        <v>2014</v>
      </c>
      <c r="Q60" t="s">
        <v>943</v>
      </c>
    </row>
    <row r="61" spans="1:17">
      <c r="A61">
        <v>27</v>
      </c>
      <c r="B61" s="2">
        <f>DATE(2014,11,22)</f>
        <v>41965</v>
      </c>
      <c r="C61" t="s">
        <v>662</v>
      </c>
      <c r="D61" s="9" t="s">
        <v>980</v>
      </c>
      <c r="E61" t="s">
        <v>15</v>
      </c>
      <c r="F61" t="s">
        <v>981</v>
      </c>
      <c r="H61" s="6" t="s">
        <v>983</v>
      </c>
      <c r="I61">
        <v>1871</v>
      </c>
      <c r="J61" t="s">
        <v>984</v>
      </c>
      <c r="N61" t="s">
        <v>985</v>
      </c>
      <c r="Q61" t="s">
        <v>986</v>
      </c>
    </row>
    <row r="62" spans="1:17">
      <c r="A62">
        <v>28</v>
      </c>
      <c r="B62" s="2">
        <f>DATE(2014,11,22)</f>
        <v>41965</v>
      </c>
      <c r="D62" t="s">
        <v>766</v>
      </c>
      <c r="F62" t="s">
        <v>982</v>
      </c>
      <c r="H62" s="6" t="s">
        <v>66</v>
      </c>
      <c r="I62">
        <v>1829</v>
      </c>
      <c r="Q62" t="s">
        <v>986</v>
      </c>
    </row>
    <row r="63" spans="1:17">
      <c r="B63" s="2">
        <f>DATE(2014,6,7)</f>
        <v>41797</v>
      </c>
      <c r="C63" t="s">
        <v>662</v>
      </c>
      <c r="D63" s="9" t="s">
        <v>976</v>
      </c>
      <c r="E63" t="s">
        <v>15</v>
      </c>
      <c r="F63" t="s">
        <v>54</v>
      </c>
      <c r="H63" t="s">
        <v>160</v>
      </c>
      <c r="I63">
        <v>1719</v>
      </c>
      <c r="J63" t="s">
        <v>978</v>
      </c>
      <c r="K63" t="s">
        <v>979</v>
      </c>
      <c r="Q63" t="s">
        <v>945</v>
      </c>
    </row>
    <row r="64" spans="1:17">
      <c r="A64">
        <v>29</v>
      </c>
      <c r="B64" s="2">
        <f t="shared" ref="B64:B65" si="5">DATE(2014,6,7)</f>
        <v>41797</v>
      </c>
      <c r="C64" t="s">
        <v>662</v>
      </c>
      <c r="D64" t="s">
        <v>905</v>
      </c>
      <c r="E64" t="s">
        <v>15</v>
      </c>
      <c r="F64" t="s">
        <v>977</v>
      </c>
      <c r="I64">
        <v>2014</v>
      </c>
      <c r="Q64" t="s">
        <v>943</v>
      </c>
    </row>
    <row r="65" spans="1:17">
      <c r="A65">
        <v>30</v>
      </c>
      <c r="B65" s="2">
        <f t="shared" si="5"/>
        <v>41797</v>
      </c>
      <c r="C65" t="s">
        <v>662</v>
      </c>
      <c r="D65" s="9" t="s">
        <v>976</v>
      </c>
      <c r="E65" t="s">
        <v>15</v>
      </c>
      <c r="F65" t="s">
        <v>39</v>
      </c>
      <c r="H65" t="s">
        <v>40</v>
      </c>
      <c r="I65" t="s">
        <v>41</v>
      </c>
      <c r="J65" t="s">
        <v>978</v>
      </c>
      <c r="K65" t="s">
        <v>979</v>
      </c>
      <c r="Q65" t="s">
        <v>945</v>
      </c>
    </row>
    <row r="66" spans="1:17">
      <c r="A66">
        <v>31</v>
      </c>
      <c r="B66" s="2">
        <f>DATE(2014,4,5)</f>
        <v>41734</v>
      </c>
      <c r="C66" t="s">
        <v>662</v>
      </c>
      <c r="D66" s="9" t="s">
        <v>975</v>
      </c>
      <c r="E66" t="s">
        <v>15</v>
      </c>
      <c r="F66" t="s">
        <v>48</v>
      </c>
      <c r="H66" t="s">
        <v>49</v>
      </c>
      <c r="I66">
        <v>1742</v>
      </c>
      <c r="J66" t="s">
        <v>927</v>
      </c>
      <c r="K66" t="s">
        <v>972</v>
      </c>
      <c r="M66" t="s">
        <v>973</v>
      </c>
      <c r="N66" t="s">
        <v>974</v>
      </c>
      <c r="Q66" t="s">
        <v>945</v>
      </c>
    </row>
    <row r="67" spans="1:17">
      <c r="A67">
        <v>32</v>
      </c>
      <c r="B67" s="2">
        <f>DATE(2014,2,15)</f>
        <v>41685</v>
      </c>
      <c r="C67" t="s">
        <v>662</v>
      </c>
      <c r="D67" t="s">
        <v>277</v>
      </c>
      <c r="E67" t="s">
        <v>15</v>
      </c>
      <c r="F67" t="s">
        <v>278</v>
      </c>
      <c r="G67" t="s">
        <v>993</v>
      </c>
      <c r="H67" t="s">
        <v>279</v>
      </c>
      <c r="I67">
        <v>1936</v>
      </c>
      <c r="Q67" t="s">
        <v>971</v>
      </c>
    </row>
    <row r="68" spans="1:17">
      <c r="A68">
        <v>33</v>
      </c>
      <c r="B68" s="2">
        <f>DATE(2013,12,18)</f>
        <v>41626</v>
      </c>
      <c r="C68" t="s">
        <v>662</v>
      </c>
      <c r="D68" s="5"/>
      <c r="E68" t="s">
        <v>15</v>
      </c>
      <c r="F68" s="7" t="s">
        <v>967</v>
      </c>
      <c r="I68" s="5"/>
      <c r="J68" t="s">
        <v>969</v>
      </c>
      <c r="M68" t="s">
        <v>970</v>
      </c>
      <c r="P68" t="s">
        <v>968</v>
      </c>
      <c r="Q68" t="s">
        <v>760</v>
      </c>
    </row>
    <row r="69" spans="1:17">
      <c r="A69">
        <v>34</v>
      </c>
      <c r="B69" s="2">
        <f>DATE(2013,11,23)</f>
        <v>41601</v>
      </c>
      <c r="C69" t="s">
        <v>929</v>
      </c>
      <c r="D69" t="s">
        <v>613</v>
      </c>
      <c r="E69" t="s">
        <v>15</v>
      </c>
      <c r="F69" t="s">
        <v>24</v>
      </c>
      <c r="H69" s="6" t="s">
        <v>961</v>
      </c>
      <c r="I69">
        <v>1874</v>
      </c>
      <c r="J69" t="s">
        <v>962</v>
      </c>
      <c r="K69" t="s">
        <v>963</v>
      </c>
      <c r="M69" t="s">
        <v>964</v>
      </c>
      <c r="N69" t="s">
        <v>965</v>
      </c>
      <c r="Q69" t="s">
        <v>966</v>
      </c>
    </row>
    <row r="70" spans="1:17">
      <c r="A70">
        <v>35</v>
      </c>
      <c r="B70" s="2">
        <f>DATE(2013,6,8)</f>
        <v>41433</v>
      </c>
      <c r="C70" t="s">
        <v>662</v>
      </c>
      <c r="D70" t="s">
        <v>116</v>
      </c>
      <c r="E70" t="s">
        <v>15</v>
      </c>
      <c r="F70" t="s">
        <v>24</v>
      </c>
      <c r="H70" s="6" t="s">
        <v>558</v>
      </c>
      <c r="I70">
        <v>1985</v>
      </c>
      <c r="J70" t="s">
        <v>944</v>
      </c>
      <c r="Q70" t="s">
        <v>945</v>
      </c>
    </row>
    <row r="71" spans="1:17">
      <c r="A71">
        <v>36</v>
      </c>
      <c r="B71" s="2">
        <f t="shared" ref="B71:B81" si="6">DATE(2013,6,8)</f>
        <v>41433</v>
      </c>
      <c r="C71" t="s">
        <v>662</v>
      </c>
      <c r="D71" s="5"/>
      <c r="E71" s="5"/>
      <c r="F71" s="5" t="s">
        <v>946</v>
      </c>
      <c r="I71" s="5"/>
    </row>
    <row r="72" spans="1:17">
      <c r="B72" s="2">
        <f t="shared" si="6"/>
        <v>41433</v>
      </c>
      <c r="C72" t="s">
        <v>662</v>
      </c>
      <c r="D72" t="s">
        <v>47</v>
      </c>
      <c r="E72" t="s">
        <v>15</v>
      </c>
      <c r="F72" t="s">
        <v>509</v>
      </c>
      <c r="I72" s="5"/>
      <c r="Q72" t="s">
        <v>945</v>
      </c>
    </row>
    <row r="73" spans="1:17">
      <c r="A73">
        <v>37</v>
      </c>
      <c r="B73" s="2">
        <f t="shared" si="6"/>
        <v>41433</v>
      </c>
      <c r="C73" t="s">
        <v>662</v>
      </c>
      <c r="D73" t="s">
        <v>951</v>
      </c>
      <c r="E73" t="s">
        <v>15</v>
      </c>
      <c r="F73" t="s">
        <v>947</v>
      </c>
      <c r="I73" s="5"/>
    </row>
    <row r="74" spans="1:17">
      <c r="A74">
        <v>38</v>
      </c>
      <c r="B74" s="2">
        <f t="shared" si="6"/>
        <v>41433</v>
      </c>
      <c r="C74" t="s">
        <v>662</v>
      </c>
      <c r="D74" t="s">
        <v>952</v>
      </c>
      <c r="E74" t="s">
        <v>15</v>
      </c>
      <c r="F74" t="s">
        <v>948</v>
      </c>
      <c r="I74" s="5"/>
      <c r="Q74" t="s">
        <v>945</v>
      </c>
    </row>
    <row r="75" spans="1:17">
      <c r="A75">
        <v>39</v>
      </c>
      <c r="B75" s="2">
        <f t="shared" si="6"/>
        <v>41433</v>
      </c>
      <c r="C75" t="s">
        <v>662</v>
      </c>
      <c r="D75" t="s">
        <v>953</v>
      </c>
      <c r="E75" t="s">
        <v>15</v>
      </c>
      <c r="F75" t="s">
        <v>949</v>
      </c>
      <c r="I75" s="5"/>
      <c r="Q75" t="s">
        <v>945</v>
      </c>
    </row>
    <row r="76" spans="1:17">
      <c r="A76">
        <v>40</v>
      </c>
      <c r="B76" s="2">
        <f t="shared" si="6"/>
        <v>41433</v>
      </c>
      <c r="C76" t="s">
        <v>662</v>
      </c>
      <c r="D76" t="s">
        <v>172</v>
      </c>
      <c r="E76" t="s">
        <v>15</v>
      </c>
      <c r="F76" t="s">
        <v>950</v>
      </c>
      <c r="I76" s="5"/>
      <c r="Q76" t="s">
        <v>945</v>
      </c>
    </row>
    <row r="77" spans="1:17">
      <c r="A77">
        <v>41</v>
      </c>
      <c r="B77" s="2">
        <f t="shared" si="6"/>
        <v>41433</v>
      </c>
      <c r="C77" s="5"/>
      <c r="D77" t="s">
        <v>738</v>
      </c>
      <c r="E77" s="5"/>
      <c r="F77" t="s">
        <v>954</v>
      </c>
      <c r="I77" s="5"/>
      <c r="J77" t="s">
        <v>944</v>
      </c>
      <c r="Q77" t="s">
        <v>959</v>
      </c>
    </row>
    <row r="78" spans="1:17">
      <c r="B78" s="2">
        <f t="shared" si="6"/>
        <v>41433</v>
      </c>
      <c r="C78" t="s">
        <v>662</v>
      </c>
      <c r="D78" t="s">
        <v>955</v>
      </c>
      <c r="E78" t="s">
        <v>15</v>
      </c>
      <c r="F78" t="s">
        <v>958</v>
      </c>
      <c r="I78" s="5"/>
      <c r="J78" t="s">
        <v>944</v>
      </c>
      <c r="Q78" t="s">
        <v>945</v>
      </c>
    </row>
    <row r="79" spans="1:17">
      <c r="A79">
        <v>42</v>
      </c>
      <c r="B79" s="2">
        <f t="shared" si="6"/>
        <v>41433</v>
      </c>
      <c r="C79" t="s">
        <v>662</v>
      </c>
      <c r="D79" t="s">
        <v>295</v>
      </c>
      <c r="E79" t="s">
        <v>15</v>
      </c>
      <c r="F79" t="s">
        <v>923</v>
      </c>
      <c r="I79" s="5"/>
      <c r="Q79" t="s">
        <v>945</v>
      </c>
    </row>
    <row r="80" spans="1:17">
      <c r="A80">
        <v>43</v>
      </c>
      <c r="B80" s="2">
        <f t="shared" si="6"/>
        <v>41433</v>
      </c>
      <c r="C80" t="s">
        <v>662</v>
      </c>
      <c r="D80" t="s">
        <v>43</v>
      </c>
      <c r="E80" t="s">
        <v>15</v>
      </c>
      <c r="F80" t="s">
        <v>956</v>
      </c>
      <c r="I80" s="5"/>
      <c r="Q80" t="s">
        <v>960</v>
      </c>
    </row>
    <row r="81" spans="1:17">
      <c r="A81">
        <v>44</v>
      </c>
      <c r="B81" s="2">
        <f t="shared" si="6"/>
        <v>41433</v>
      </c>
      <c r="C81" t="s">
        <v>662</v>
      </c>
      <c r="D81" s="5"/>
      <c r="E81" t="s">
        <v>15</v>
      </c>
      <c r="F81" t="s">
        <v>957</v>
      </c>
      <c r="I81" s="5"/>
      <c r="Q81" t="s">
        <v>945</v>
      </c>
    </row>
    <row r="82" spans="1:17">
      <c r="A82">
        <v>45</v>
      </c>
      <c r="B82" s="2">
        <f>DATE(2013,3,16)</f>
        <v>41349</v>
      </c>
      <c r="C82" t="s">
        <v>662</v>
      </c>
      <c r="D82" t="s">
        <v>931</v>
      </c>
      <c r="E82" t="s">
        <v>15</v>
      </c>
      <c r="F82" t="s">
        <v>932</v>
      </c>
      <c r="H82" s="6" t="s">
        <v>942</v>
      </c>
      <c r="I82" s="5"/>
      <c r="J82" t="s">
        <v>927</v>
      </c>
      <c r="K82" t="s">
        <v>939</v>
      </c>
      <c r="M82" t="s">
        <v>940</v>
      </c>
      <c r="O82" t="s">
        <v>941</v>
      </c>
      <c r="Q82" t="s">
        <v>938</v>
      </c>
    </row>
    <row r="83" spans="1:17">
      <c r="A83">
        <v>46</v>
      </c>
      <c r="B83" s="2">
        <f>DATE(2013,3,16)</f>
        <v>41349</v>
      </c>
      <c r="C83" t="s">
        <v>662</v>
      </c>
      <c r="D83" t="s">
        <v>931</v>
      </c>
      <c r="F83" t="s">
        <v>933</v>
      </c>
      <c r="H83" s="6" t="s">
        <v>942</v>
      </c>
      <c r="I83" s="5"/>
      <c r="Q83" t="s">
        <v>938</v>
      </c>
    </row>
    <row r="84" spans="1:17">
      <c r="B84" s="2">
        <f>DATE(2013,3,16)</f>
        <v>41349</v>
      </c>
      <c r="C84" t="s">
        <v>662</v>
      </c>
      <c r="D84" t="s">
        <v>931</v>
      </c>
      <c r="F84" t="s">
        <v>934</v>
      </c>
      <c r="H84" s="6" t="s">
        <v>942</v>
      </c>
      <c r="I84" s="5"/>
      <c r="Q84" t="s">
        <v>938</v>
      </c>
    </row>
    <row r="85" spans="1:17">
      <c r="B85" s="2">
        <f>DATE(2013,3,16)</f>
        <v>41349</v>
      </c>
      <c r="C85" t="s">
        <v>662</v>
      </c>
      <c r="D85" t="s">
        <v>592</v>
      </c>
      <c r="F85" t="s">
        <v>935</v>
      </c>
      <c r="H85" s="6" t="s">
        <v>81</v>
      </c>
      <c r="I85" s="5"/>
      <c r="Q85" t="s">
        <v>662</v>
      </c>
    </row>
    <row r="86" spans="1:17">
      <c r="B86" s="2">
        <f t="shared" ref="B86:B87" si="7">DATE(2013,3,16)</f>
        <v>41349</v>
      </c>
      <c r="C86" t="s">
        <v>662</v>
      </c>
      <c r="D86" t="s">
        <v>31</v>
      </c>
      <c r="E86" t="s">
        <v>15</v>
      </c>
      <c r="F86" s="8" t="s">
        <v>936</v>
      </c>
      <c r="H86" s="6" t="s">
        <v>33</v>
      </c>
      <c r="I86" s="5"/>
      <c r="Q86" t="s">
        <v>938</v>
      </c>
    </row>
    <row r="87" spans="1:17">
      <c r="A87">
        <v>47</v>
      </c>
      <c r="B87" s="2">
        <f t="shared" si="7"/>
        <v>41349</v>
      </c>
      <c r="C87" t="s">
        <v>662</v>
      </c>
      <c r="D87" t="s">
        <v>31</v>
      </c>
      <c r="E87" t="s">
        <v>15</v>
      </c>
      <c r="F87" t="s">
        <v>937</v>
      </c>
      <c r="H87" s="6" t="s">
        <v>33</v>
      </c>
      <c r="I87">
        <v>1779</v>
      </c>
      <c r="J87" t="s">
        <v>927</v>
      </c>
      <c r="K87" t="s">
        <v>939</v>
      </c>
      <c r="M87" t="s">
        <v>940</v>
      </c>
      <c r="O87" t="s">
        <v>941</v>
      </c>
      <c r="Q87" t="s">
        <v>938</v>
      </c>
    </row>
    <row r="88" spans="1:17">
      <c r="A88">
        <v>48</v>
      </c>
      <c r="B88" s="2">
        <f>DATE(2013,2,16)</f>
        <v>41321</v>
      </c>
      <c r="C88" t="s">
        <v>662</v>
      </c>
      <c r="D88" t="s">
        <v>193</v>
      </c>
      <c r="E88" t="s">
        <v>15</v>
      </c>
      <c r="F88" t="s">
        <v>340</v>
      </c>
      <c r="G88" t="s">
        <v>993</v>
      </c>
      <c r="I88">
        <v>1885</v>
      </c>
      <c r="J88" s="6" t="s">
        <v>1050</v>
      </c>
      <c r="Q88" t="s">
        <v>943</v>
      </c>
    </row>
    <row r="89" spans="1:17">
      <c r="A89">
        <v>49</v>
      </c>
      <c r="B89" s="2">
        <f>DATE(2013,1,26)</f>
        <v>41300</v>
      </c>
      <c r="C89" t="s">
        <v>929</v>
      </c>
      <c r="D89" t="s">
        <v>31</v>
      </c>
      <c r="E89" t="s">
        <v>15</v>
      </c>
      <c r="F89" t="s">
        <v>539</v>
      </c>
      <c r="H89" s="6" t="s">
        <v>33</v>
      </c>
      <c r="I89">
        <v>1780</v>
      </c>
      <c r="Q89" t="s">
        <v>930</v>
      </c>
    </row>
    <row r="90" spans="1:17">
      <c r="A90">
        <v>50</v>
      </c>
      <c r="B90" s="2">
        <f>DATE(2012,12,15)</f>
        <v>41258</v>
      </c>
      <c r="C90" t="s">
        <v>895</v>
      </c>
      <c r="D90" t="s">
        <v>47</v>
      </c>
      <c r="E90" t="s">
        <v>15</v>
      </c>
      <c r="F90" t="s">
        <v>928</v>
      </c>
      <c r="H90" t="s">
        <v>49</v>
      </c>
      <c r="I90">
        <v>1741</v>
      </c>
      <c r="Q90" t="s">
        <v>760</v>
      </c>
    </row>
    <row r="91" spans="1:17">
      <c r="A91">
        <v>51</v>
      </c>
      <c r="B91" s="2">
        <f t="shared" ref="B91:B92" si="8">DATE(2012,12,15)</f>
        <v>41258</v>
      </c>
      <c r="C91" t="s">
        <v>895</v>
      </c>
      <c r="D91" s="5"/>
      <c r="E91" s="5"/>
      <c r="F91" t="s">
        <v>926</v>
      </c>
      <c r="I91" s="5"/>
      <c r="J91" t="s">
        <v>927</v>
      </c>
      <c r="Q91" t="s">
        <v>760</v>
      </c>
    </row>
    <row r="92" spans="1:17">
      <c r="B92" s="2">
        <f t="shared" si="8"/>
        <v>41258</v>
      </c>
      <c r="C92" t="s">
        <v>895</v>
      </c>
      <c r="D92" s="5"/>
      <c r="E92" t="s">
        <v>15</v>
      </c>
      <c r="F92" s="7" t="s">
        <v>573</v>
      </c>
      <c r="I92" s="5"/>
      <c r="Q92" t="s">
        <v>760</v>
      </c>
    </row>
    <row r="93" spans="1:17">
      <c r="A93">
        <v>52</v>
      </c>
      <c r="B93" s="2">
        <f>DATE(2012,11,24)</f>
        <v>41237</v>
      </c>
      <c r="C93" t="s">
        <v>895</v>
      </c>
      <c r="D93" t="s">
        <v>867</v>
      </c>
      <c r="E93" t="s">
        <v>15</v>
      </c>
      <c r="F93" t="s">
        <v>239</v>
      </c>
      <c r="H93" t="s">
        <v>240</v>
      </c>
      <c r="I93">
        <v>1936</v>
      </c>
      <c r="J93" t="s">
        <v>235</v>
      </c>
      <c r="O93" t="s">
        <v>224</v>
      </c>
      <c r="Q93" t="s">
        <v>760</v>
      </c>
    </row>
    <row r="94" spans="1:17">
      <c r="A94">
        <v>53</v>
      </c>
      <c r="B94" s="2">
        <f>DATE(2012,11,24)</f>
        <v>41237</v>
      </c>
      <c r="C94" t="s">
        <v>895</v>
      </c>
      <c r="D94" t="s">
        <v>644</v>
      </c>
      <c r="E94" t="s">
        <v>15</v>
      </c>
      <c r="F94" t="s">
        <v>923</v>
      </c>
      <c r="I94" s="5"/>
      <c r="Q94" t="s">
        <v>760</v>
      </c>
    </row>
    <row r="95" spans="1:17">
      <c r="A95">
        <v>54</v>
      </c>
      <c r="B95" s="2">
        <f t="shared" ref="B95:B97" si="9">DATE(2012,11,24)</f>
        <v>41237</v>
      </c>
      <c r="D95" t="s">
        <v>644</v>
      </c>
      <c r="F95" t="s">
        <v>924</v>
      </c>
      <c r="I95" s="5"/>
      <c r="Q95" t="s">
        <v>760</v>
      </c>
    </row>
    <row r="96" spans="1:17">
      <c r="B96" s="2">
        <f t="shared" si="9"/>
        <v>41237</v>
      </c>
      <c r="C96" t="s">
        <v>895</v>
      </c>
      <c r="D96" s="5"/>
      <c r="E96" t="s">
        <v>15</v>
      </c>
      <c r="F96" t="s">
        <v>925</v>
      </c>
      <c r="I96" s="5"/>
    </row>
    <row r="97" spans="1:17">
      <c r="A97">
        <v>55</v>
      </c>
      <c r="B97" s="2">
        <f t="shared" si="9"/>
        <v>41237</v>
      </c>
      <c r="C97" t="s">
        <v>895</v>
      </c>
      <c r="D97" t="s">
        <v>644</v>
      </c>
      <c r="E97" t="s">
        <v>15</v>
      </c>
      <c r="F97" t="s">
        <v>296</v>
      </c>
      <c r="H97" t="s">
        <v>297</v>
      </c>
      <c r="I97">
        <v>1887</v>
      </c>
      <c r="Q97" t="s">
        <v>760</v>
      </c>
    </row>
    <row r="98" spans="1:17">
      <c r="A98">
        <v>56</v>
      </c>
      <c r="B98" s="2">
        <f>DATE(2012,6,9)</f>
        <v>41069</v>
      </c>
      <c r="C98" t="s">
        <v>662</v>
      </c>
      <c r="D98" s="7" t="s">
        <v>47</v>
      </c>
      <c r="E98" t="s">
        <v>15</v>
      </c>
      <c r="F98" s="7" t="s">
        <v>212</v>
      </c>
      <c r="H98" t="s">
        <v>49</v>
      </c>
      <c r="I98">
        <v>1727</v>
      </c>
      <c r="Q98" t="s">
        <v>877</v>
      </c>
    </row>
    <row r="99" spans="1:17">
      <c r="A99">
        <v>57</v>
      </c>
      <c r="B99" s="2">
        <f t="shared" ref="B99:B100" si="10">DATE(2012,6,9)</f>
        <v>41069</v>
      </c>
      <c r="C99" t="s">
        <v>662</v>
      </c>
      <c r="D99" s="7" t="s">
        <v>79</v>
      </c>
      <c r="F99" s="7" t="s">
        <v>921</v>
      </c>
      <c r="H99" s="19" t="s">
        <v>922</v>
      </c>
    </row>
    <row r="100" spans="1:17">
      <c r="B100" s="2">
        <f t="shared" si="10"/>
        <v>41069</v>
      </c>
      <c r="C100" t="s">
        <v>662</v>
      </c>
      <c r="D100" s="7" t="s">
        <v>38</v>
      </c>
      <c r="F100" s="7" t="s">
        <v>920</v>
      </c>
      <c r="H100" s="6" t="s">
        <v>160</v>
      </c>
    </row>
    <row r="101" spans="1:17">
      <c r="B101" s="2">
        <f>DATE(2012,3,24)</f>
        <v>40992</v>
      </c>
      <c r="C101" t="s">
        <v>662</v>
      </c>
      <c r="D101" t="s">
        <v>31</v>
      </c>
      <c r="E101" t="s">
        <v>15</v>
      </c>
      <c r="F101" t="s">
        <v>524</v>
      </c>
      <c r="H101" t="s">
        <v>33</v>
      </c>
      <c r="I101">
        <v>1791</v>
      </c>
      <c r="J101" t="s">
        <v>663</v>
      </c>
      <c r="K101" t="s">
        <v>838</v>
      </c>
      <c r="M101" s="4" t="s">
        <v>604</v>
      </c>
      <c r="N101" t="s">
        <v>864</v>
      </c>
      <c r="Q101" t="s">
        <v>911</v>
      </c>
    </row>
    <row r="102" spans="1:17">
      <c r="A102">
        <v>58</v>
      </c>
      <c r="B102" s="2">
        <f>DATE(2012,3,24)</f>
        <v>40992</v>
      </c>
      <c r="C102" t="s">
        <v>662</v>
      </c>
      <c r="D102" t="s">
        <v>27</v>
      </c>
      <c r="E102" t="s">
        <v>15</v>
      </c>
      <c r="F102" t="s">
        <v>473</v>
      </c>
      <c r="H102" t="s">
        <v>29</v>
      </c>
      <c r="I102">
        <v>1798</v>
      </c>
      <c r="J102" t="s">
        <v>663</v>
      </c>
      <c r="K102" t="s">
        <v>838</v>
      </c>
      <c r="M102" s="4" t="s">
        <v>604</v>
      </c>
      <c r="N102" t="s">
        <v>864</v>
      </c>
      <c r="Q102" t="s">
        <v>911</v>
      </c>
    </row>
    <row r="103" spans="1:17">
      <c r="A103">
        <v>59</v>
      </c>
      <c r="B103" s="2">
        <f t="shared" ref="B103" si="11">DATE(2012,2,11)</f>
        <v>40950</v>
      </c>
      <c r="C103" s="8" t="s">
        <v>907</v>
      </c>
      <c r="D103" s="8" t="s">
        <v>696</v>
      </c>
      <c r="E103" t="s">
        <v>15</v>
      </c>
      <c r="F103" s="8" t="s">
        <v>908</v>
      </c>
      <c r="G103" t="s">
        <v>993</v>
      </c>
      <c r="I103" s="22" t="s">
        <v>1050</v>
      </c>
    </row>
    <row r="104" spans="1:17">
      <c r="A104">
        <v>60</v>
      </c>
      <c r="B104" s="2">
        <f>DATE(2011,12,10)</f>
        <v>40887</v>
      </c>
      <c r="C104" s="16" t="s">
        <v>905</v>
      </c>
      <c r="D104" s="9" t="s">
        <v>860</v>
      </c>
      <c r="E104" t="s">
        <v>15</v>
      </c>
      <c r="F104" t="s">
        <v>861</v>
      </c>
      <c r="I104">
        <v>2007</v>
      </c>
      <c r="J104" t="s">
        <v>559</v>
      </c>
      <c r="L104" t="s">
        <v>906</v>
      </c>
      <c r="N104" t="s">
        <v>864</v>
      </c>
    </row>
    <row r="105" spans="1:17">
      <c r="A105">
        <v>61</v>
      </c>
      <c r="B105" s="2">
        <f>DATE(2011,11,26)</f>
        <v>40873</v>
      </c>
      <c r="C105" t="s">
        <v>895</v>
      </c>
      <c r="D105" t="s">
        <v>672</v>
      </c>
      <c r="E105" t="s">
        <v>15</v>
      </c>
      <c r="F105" t="s">
        <v>37</v>
      </c>
      <c r="H105" t="s">
        <v>25</v>
      </c>
      <c r="I105">
        <v>1865</v>
      </c>
    </row>
    <row r="106" spans="1:17">
      <c r="A106">
        <v>62</v>
      </c>
      <c r="B106" s="2">
        <f t="shared" ref="B106:B107" si="12">DATE(2011,11,26)</f>
        <v>40873</v>
      </c>
      <c r="D106" t="s">
        <v>904</v>
      </c>
      <c r="F106" t="s">
        <v>900</v>
      </c>
      <c r="H106" s="6" t="s">
        <v>903</v>
      </c>
      <c r="Q106" t="s">
        <v>659</v>
      </c>
    </row>
    <row r="107" spans="1:17">
      <c r="B107" s="2">
        <f t="shared" si="12"/>
        <v>40873</v>
      </c>
      <c r="D107" t="s">
        <v>901</v>
      </c>
      <c r="F107" s="8" t="s">
        <v>902</v>
      </c>
      <c r="H107" s="6" t="s">
        <v>300</v>
      </c>
      <c r="Q107" t="s">
        <v>659</v>
      </c>
    </row>
    <row r="108" spans="1:17">
      <c r="B108" s="2">
        <f t="shared" ref="B108:B109" si="13">DATE(2011,11,26)</f>
        <v>40873</v>
      </c>
      <c r="C108" t="s">
        <v>895</v>
      </c>
      <c r="D108" t="s">
        <v>898</v>
      </c>
      <c r="E108" t="s">
        <v>15</v>
      </c>
      <c r="F108" s="8" t="s">
        <v>896</v>
      </c>
      <c r="H108" s="6" t="s">
        <v>897</v>
      </c>
      <c r="I108">
        <v>1978</v>
      </c>
    </row>
    <row r="109" spans="1:17">
      <c r="A109">
        <v>63</v>
      </c>
      <c r="B109" s="2">
        <f t="shared" si="13"/>
        <v>40873</v>
      </c>
      <c r="C109" t="s">
        <v>895</v>
      </c>
      <c r="D109" t="s">
        <v>898</v>
      </c>
      <c r="E109" t="s">
        <v>15</v>
      </c>
      <c r="F109" t="s">
        <v>24</v>
      </c>
      <c r="H109" s="6" t="s">
        <v>897</v>
      </c>
      <c r="I109">
        <v>1947</v>
      </c>
      <c r="L109" t="s">
        <v>834</v>
      </c>
      <c r="O109" t="s">
        <v>899</v>
      </c>
      <c r="Q109" t="s">
        <v>659</v>
      </c>
    </row>
    <row r="110" spans="1:17">
      <c r="A110">
        <v>64</v>
      </c>
      <c r="B110" s="2">
        <f>DATE(2011,5,25)</f>
        <v>40688</v>
      </c>
      <c r="C110" t="s">
        <v>556</v>
      </c>
      <c r="D110" t="s">
        <v>739</v>
      </c>
      <c r="E110" t="s">
        <v>15</v>
      </c>
      <c r="F110" t="s">
        <v>743</v>
      </c>
      <c r="I110" s="1"/>
    </row>
    <row r="111" spans="1:17">
      <c r="A111">
        <v>65</v>
      </c>
      <c r="B111" s="2">
        <f t="shared" ref="B111:B119" si="14">DATE(2011,5,25)</f>
        <v>40688</v>
      </c>
      <c r="D111" t="s">
        <v>881</v>
      </c>
      <c r="F111" t="s">
        <v>883</v>
      </c>
      <c r="I111" s="1"/>
      <c r="J111" t="s">
        <v>681</v>
      </c>
      <c r="K111" t="s">
        <v>882</v>
      </c>
    </row>
    <row r="112" spans="1:17">
      <c r="B112" s="2">
        <f t="shared" si="14"/>
        <v>40688</v>
      </c>
      <c r="C112" t="s">
        <v>556</v>
      </c>
      <c r="D112" t="s">
        <v>878</v>
      </c>
      <c r="E112" t="s">
        <v>15</v>
      </c>
      <c r="F112" t="s">
        <v>884</v>
      </c>
      <c r="I112" s="1"/>
    </row>
    <row r="113" spans="1:17">
      <c r="A113">
        <v>66</v>
      </c>
      <c r="B113" s="2">
        <f t="shared" si="14"/>
        <v>40688</v>
      </c>
      <c r="D113" t="s">
        <v>678</v>
      </c>
      <c r="F113" t="s">
        <v>741</v>
      </c>
      <c r="I113" s="1"/>
      <c r="J113" t="s">
        <v>886</v>
      </c>
    </row>
    <row r="114" spans="1:17">
      <c r="B114" s="2">
        <f t="shared" si="14"/>
        <v>40688</v>
      </c>
      <c r="C114" t="s">
        <v>556</v>
      </c>
      <c r="D114" t="s">
        <v>678</v>
      </c>
      <c r="E114" t="s">
        <v>15</v>
      </c>
      <c r="F114" s="6" t="s">
        <v>885</v>
      </c>
      <c r="I114" s="1"/>
    </row>
    <row r="115" spans="1:17">
      <c r="A115">
        <v>67</v>
      </c>
      <c r="B115" s="2">
        <f t="shared" si="14"/>
        <v>40688</v>
      </c>
      <c r="D115" t="s">
        <v>887</v>
      </c>
      <c r="F115" t="s">
        <v>888</v>
      </c>
      <c r="I115" s="1"/>
      <c r="J115" t="s">
        <v>882</v>
      </c>
    </row>
    <row r="116" spans="1:17">
      <c r="B116" s="2">
        <f t="shared" si="14"/>
        <v>40688</v>
      </c>
      <c r="C116" t="s">
        <v>556</v>
      </c>
      <c r="D116" t="s">
        <v>693</v>
      </c>
      <c r="E116" t="s">
        <v>15</v>
      </c>
      <c r="F116" t="s">
        <v>694</v>
      </c>
      <c r="I116" s="1"/>
    </row>
    <row r="117" spans="1:17">
      <c r="A117">
        <v>68</v>
      </c>
      <c r="B117" s="2">
        <f t="shared" si="14"/>
        <v>40688</v>
      </c>
      <c r="D117" t="s">
        <v>889</v>
      </c>
      <c r="F117" t="s">
        <v>725</v>
      </c>
      <c r="I117" s="1"/>
      <c r="J117" t="s">
        <v>890</v>
      </c>
    </row>
    <row r="118" spans="1:17">
      <c r="B118" s="2">
        <f t="shared" si="14"/>
        <v>40688</v>
      </c>
      <c r="D118" t="s">
        <v>891</v>
      </c>
      <c r="F118" s="8" t="s">
        <v>892</v>
      </c>
      <c r="I118" s="1"/>
      <c r="J118" t="s">
        <v>882</v>
      </c>
    </row>
    <row r="119" spans="1:17">
      <c r="B119" s="2">
        <f t="shared" si="14"/>
        <v>40688</v>
      </c>
      <c r="C119" t="s">
        <v>556</v>
      </c>
      <c r="D119" s="8" t="s">
        <v>879</v>
      </c>
      <c r="E119" t="s">
        <v>15</v>
      </c>
      <c r="F119" t="s">
        <v>880</v>
      </c>
      <c r="I119" s="1"/>
      <c r="J119" t="s">
        <v>893</v>
      </c>
      <c r="K119" t="s">
        <v>894</v>
      </c>
    </row>
    <row r="120" spans="1:17">
      <c r="A120">
        <v>69</v>
      </c>
      <c r="B120" s="2">
        <f>DATE(2011,4,17)</f>
        <v>40650</v>
      </c>
      <c r="C120" t="s">
        <v>556</v>
      </c>
      <c r="D120" t="s">
        <v>47</v>
      </c>
      <c r="E120" t="s">
        <v>15</v>
      </c>
      <c r="F120" t="s">
        <v>48</v>
      </c>
      <c r="H120" t="s">
        <v>49</v>
      </c>
      <c r="I120">
        <v>1742</v>
      </c>
      <c r="J120" t="s">
        <v>872</v>
      </c>
      <c r="K120" t="s">
        <v>873</v>
      </c>
      <c r="M120" s="4" t="s">
        <v>876</v>
      </c>
      <c r="N120" t="s">
        <v>864</v>
      </c>
      <c r="Q120" t="s">
        <v>877</v>
      </c>
    </row>
    <row r="121" spans="1:17">
      <c r="A121">
        <v>70</v>
      </c>
      <c r="B121" s="2">
        <f>DATE(2011,3,19)</f>
        <v>40621</v>
      </c>
      <c r="C121" t="s">
        <v>556</v>
      </c>
      <c r="D121" s="8" t="s">
        <v>592</v>
      </c>
      <c r="E121" t="s">
        <v>15</v>
      </c>
      <c r="F121" t="s">
        <v>54</v>
      </c>
      <c r="H121" t="s">
        <v>81</v>
      </c>
      <c r="I121">
        <v>1723</v>
      </c>
      <c r="J121" t="s">
        <v>872</v>
      </c>
      <c r="K121" t="s">
        <v>873</v>
      </c>
      <c r="M121" t="s">
        <v>874</v>
      </c>
      <c r="N121" t="s">
        <v>875</v>
      </c>
    </row>
    <row r="122" spans="1:17">
      <c r="A122">
        <v>71</v>
      </c>
      <c r="B122" s="2">
        <f t="shared" ref="B122:B123" si="15">DATE(2011,3,19)</f>
        <v>40621</v>
      </c>
      <c r="C122" t="s">
        <v>556</v>
      </c>
      <c r="D122" s="8" t="s">
        <v>870</v>
      </c>
      <c r="F122" t="s">
        <v>871</v>
      </c>
      <c r="I122" s="1"/>
    </row>
    <row r="123" spans="1:17">
      <c r="B123" s="2">
        <f t="shared" si="15"/>
        <v>40621</v>
      </c>
      <c r="C123" t="s">
        <v>556</v>
      </c>
      <c r="D123" s="8" t="s">
        <v>870</v>
      </c>
      <c r="E123" t="s">
        <v>15</v>
      </c>
      <c r="F123" t="s">
        <v>267</v>
      </c>
      <c r="H123" t="s">
        <v>49</v>
      </c>
      <c r="I123">
        <v>1707</v>
      </c>
    </row>
    <row r="124" spans="1:17">
      <c r="A124">
        <v>72</v>
      </c>
      <c r="B124" s="2">
        <f>DATE(2011,2,12)</f>
        <v>40586</v>
      </c>
      <c r="C124" t="s">
        <v>866</v>
      </c>
      <c r="D124" t="s">
        <v>867</v>
      </c>
      <c r="E124" t="s">
        <v>15</v>
      </c>
      <c r="F124" t="s">
        <v>514</v>
      </c>
      <c r="G124" t="s">
        <v>993</v>
      </c>
      <c r="H124" t="s">
        <v>240</v>
      </c>
      <c r="I124" t="s">
        <v>1025</v>
      </c>
    </row>
    <row r="125" spans="1:17">
      <c r="A125">
        <v>73</v>
      </c>
      <c r="B125" s="2">
        <f t="shared" ref="B125:B126" si="16">DATE(2011,2,12)</f>
        <v>40586</v>
      </c>
      <c r="C125" t="s">
        <v>866</v>
      </c>
      <c r="D125" t="s">
        <v>391</v>
      </c>
      <c r="E125" t="s">
        <v>15</v>
      </c>
      <c r="F125" t="s">
        <v>586</v>
      </c>
      <c r="H125" s="6" t="s">
        <v>393</v>
      </c>
    </row>
    <row r="126" spans="1:17">
      <c r="A126">
        <v>74</v>
      </c>
      <c r="B126" s="2">
        <f t="shared" si="16"/>
        <v>40586</v>
      </c>
      <c r="C126" t="s">
        <v>866</v>
      </c>
      <c r="D126" t="s">
        <v>391</v>
      </c>
      <c r="E126" t="s">
        <v>15</v>
      </c>
      <c r="F126" t="s">
        <v>868</v>
      </c>
      <c r="H126" s="6" t="s">
        <v>393</v>
      </c>
      <c r="I126">
        <v>1905</v>
      </c>
    </row>
    <row r="127" spans="1:17">
      <c r="A127">
        <v>75</v>
      </c>
      <c r="B127" s="2">
        <f>DATE(2011,2,12)</f>
        <v>40586</v>
      </c>
      <c r="C127" t="s">
        <v>866</v>
      </c>
      <c r="D127" t="s">
        <v>391</v>
      </c>
      <c r="E127" t="s">
        <v>15</v>
      </c>
      <c r="F127" t="s">
        <v>869</v>
      </c>
      <c r="H127" s="6" t="s">
        <v>393</v>
      </c>
      <c r="I127">
        <v>1905</v>
      </c>
    </row>
    <row r="128" spans="1:17">
      <c r="A128">
        <v>76</v>
      </c>
      <c r="B128" s="2">
        <f>DATE(2010,12,11)</f>
        <v>40523</v>
      </c>
      <c r="C128" t="s">
        <v>556</v>
      </c>
      <c r="D128" s="9" t="s">
        <v>860</v>
      </c>
      <c r="E128" s="1"/>
      <c r="F128" t="s">
        <v>861</v>
      </c>
      <c r="I128">
        <v>2007</v>
      </c>
      <c r="J128" t="s">
        <v>862</v>
      </c>
      <c r="L128" t="s">
        <v>865</v>
      </c>
      <c r="N128" t="s">
        <v>864</v>
      </c>
      <c r="Q128" t="s">
        <v>863</v>
      </c>
    </row>
    <row r="129" spans="1:17">
      <c r="A129">
        <v>77</v>
      </c>
      <c r="B129" s="2">
        <f>DATE(2010,11,20)</f>
        <v>40502</v>
      </c>
      <c r="C129" t="s">
        <v>556</v>
      </c>
      <c r="D129" t="s">
        <v>14</v>
      </c>
      <c r="E129" t="s">
        <v>15</v>
      </c>
      <c r="F129" t="s">
        <v>16</v>
      </c>
      <c r="H129" t="s">
        <v>17</v>
      </c>
      <c r="I129">
        <v>1887</v>
      </c>
    </row>
    <row r="130" spans="1:17">
      <c r="A130">
        <v>78</v>
      </c>
      <c r="B130" s="2">
        <f>DATE(2010,11,20)</f>
        <v>40502</v>
      </c>
      <c r="C130" t="s">
        <v>556</v>
      </c>
      <c r="D130" t="s">
        <v>23</v>
      </c>
      <c r="E130" t="s">
        <v>15</v>
      </c>
      <c r="F130" t="s">
        <v>24</v>
      </c>
      <c r="H130" t="s">
        <v>25</v>
      </c>
      <c r="I130">
        <v>1887</v>
      </c>
      <c r="J130" t="s">
        <v>858</v>
      </c>
      <c r="N130" t="s">
        <v>759</v>
      </c>
    </row>
    <row r="131" spans="1:17">
      <c r="A131">
        <v>79</v>
      </c>
      <c r="B131" s="2">
        <f>DATE(2010,6,6)</f>
        <v>40335</v>
      </c>
      <c r="C131" t="s">
        <v>556</v>
      </c>
      <c r="D131" t="s">
        <v>193</v>
      </c>
      <c r="E131" t="s">
        <v>15</v>
      </c>
      <c r="F131" t="s">
        <v>841</v>
      </c>
      <c r="I131" s="1"/>
      <c r="Q131" t="s">
        <v>636</v>
      </c>
    </row>
    <row r="132" spans="1:17">
      <c r="A132">
        <v>80</v>
      </c>
      <c r="B132" s="1"/>
      <c r="C132" t="s">
        <v>556</v>
      </c>
      <c r="D132" s="1"/>
      <c r="E132" s="1"/>
      <c r="F132" t="s">
        <v>842</v>
      </c>
      <c r="I132" s="1"/>
    </row>
    <row r="133" spans="1:17">
      <c r="B133" s="1"/>
      <c r="C133" t="s">
        <v>556</v>
      </c>
      <c r="D133" s="1"/>
      <c r="E133" s="1"/>
      <c r="F133" t="s">
        <v>627</v>
      </c>
      <c r="I133" s="1"/>
    </row>
    <row r="134" spans="1:17">
      <c r="B134" s="1"/>
      <c r="C134" t="s">
        <v>556</v>
      </c>
      <c r="D134" s="1"/>
      <c r="E134" s="1"/>
      <c r="F134" t="s">
        <v>843</v>
      </c>
      <c r="I134" s="1"/>
    </row>
    <row r="135" spans="1:17">
      <c r="B135" s="1"/>
      <c r="C135" t="s">
        <v>556</v>
      </c>
      <c r="D135" s="1"/>
      <c r="E135" s="1"/>
      <c r="F135" t="s">
        <v>844</v>
      </c>
      <c r="I135" s="1"/>
      <c r="J135" t="s">
        <v>858</v>
      </c>
    </row>
    <row r="136" spans="1:17">
      <c r="B136" s="1"/>
      <c r="C136" t="s">
        <v>556</v>
      </c>
      <c r="D136" s="1"/>
      <c r="E136" s="1"/>
      <c r="F136" t="s">
        <v>845</v>
      </c>
      <c r="I136" s="1"/>
    </row>
    <row r="137" spans="1:17">
      <c r="B137" s="1"/>
      <c r="C137" t="s">
        <v>556</v>
      </c>
      <c r="D137" s="1"/>
      <c r="E137" s="1"/>
      <c r="F137" t="s">
        <v>846</v>
      </c>
      <c r="I137" s="1"/>
    </row>
    <row r="138" spans="1:17">
      <c r="B138" s="1"/>
      <c r="C138" t="s">
        <v>556</v>
      </c>
      <c r="D138" s="1"/>
      <c r="E138" s="1"/>
      <c r="F138" t="s">
        <v>847</v>
      </c>
      <c r="I138" s="1"/>
    </row>
    <row r="139" spans="1:17">
      <c r="B139" s="1"/>
      <c r="C139" t="s">
        <v>556</v>
      </c>
      <c r="D139" s="1"/>
      <c r="E139" s="1"/>
      <c r="F139" t="s">
        <v>848</v>
      </c>
      <c r="I139" s="1"/>
      <c r="Q139" t="s">
        <v>857</v>
      </c>
    </row>
    <row r="140" spans="1:17">
      <c r="B140" s="1"/>
      <c r="C140" t="s">
        <v>556</v>
      </c>
      <c r="D140" s="1"/>
      <c r="E140" s="1"/>
      <c r="F140" t="s">
        <v>849</v>
      </c>
      <c r="I140" s="1"/>
    </row>
    <row r="141" spans="1:17">
      <c r="B141" s="1"/>
      <c r="C141" t="s">
        <v>556</v>
      </c>
      <c r="D141" s="1"/>
      <c r="E141" s="1"/>
      <c r="F141" t="s">
        <v>850</v>
      </c>
      <c r="I141" s="1"/>
    </row>
    <row r="142" spans="1:17">
      <c r="B142" s="1"/>
      <c r="C142" t="s">
        <v>556</v>
      </c>
      <c r="D142" s="1"/>
      <c r="E142" s="1"/>
      <c r="F142" t="s">
        <v>851</v>
      </c>
      <c r="I142" s="1"/>
    </row>
    <row r="143" spans="1:17">
      <c r="B143" s="1"/>
      <c r="C143" t="s">
        <v>556</v>
      </c>
      <c r="D143" s="1"/>
      <c r="E143" s="1"/>
      <c r="F143" t="s">
        <v>853</v>
      </c>
      <c r="I143" s="1"/>
    </row>
    <row r="144" spans="1:17">
      <c r="B144" s="1"/>
      <c r="C144" t="s">
        <v>556</v>
      </c>
      <c r="D144" s="1"/>
      <c r="E144" s="1"/>
      <c r="F144" t="s">
        <v>852</v>
      </c>
      <c r="I144" s="1"/>
    </row>
    <row r="145" spans="1:17">
      <c r="B145" s="1"/>
      <c r="C145" t="s">
        <v>556</v>
      </c>
      <c r="D145" s="1"/>
      <c r="E145" s="1"/>
      <c r="F145" t="s">
        <v>854</v>
      </c>
      <c r="I145" s="1"/>
    </row>
    <row r="146" spans="1:17">
      <c r="B146" s="1"/>
      <c r="C146" t="s">
        <v>556</v>
      </c>
      <c r="D146" s="1"/>
      <c r="E146" s="1"/>
      <c r="F146" t="s">
        <v>855</v>
      </c>
      <c r="I146" s="1"/>
    </row>
    <row r="147" spans="1:17">
      <c r="B147" s="1"/>
      <c r="C147" t="s">
        <v>556</v>
      </c>
      <c r="D147" s="1"/>
      <c r="E147" s="1"/>
      <c r="F147" t="s">
        <v>856</v>
      </c>
      <c r="I147" s="1"/>
    </row>
    <row r="148" spans="1:17">
      <c r="B148" s="2">
        <f>DATE(2010,3,27)</f>
        <v>40264</v>
      </c>
      <c r="C148" t="s">
        <v>556</v>
      </c>
      <c r="D148" t="s">
        <v>259</v>
      </c>
      <c r="E148" t="s">
        <v>15</v>
      </c>
      <c r="F148" t="s">
        <v>260</v>
      </c>
      <c r="H148" t="s">
        <v>261</v>
      </c>
      <c r="I148">
        <v>1863</v>
      </c>
      <c r="J148" t="s">
        <v>837</v>
      </c>
      <c r="K148" t="s">
        <v>838</v>
      </c>
      <c r="M148" t="s">
        <v>604</v>
      </c>
      <c r="O148" t="s">
        <v>839</v>
      </c>
      <c r="Q148" t="s">
        <v>840</v>
      </c>
    </row>
    <row r="149" spans="1:17">
      <c r="A149">
        <v>81</v>
      </c>
      <c r="B149" s="2">
        <f>DATE(2010,2,13)</f>
        <v>40222</v>
      </c>
      <c r="C149" t="s">
        <v>910</v>
      </c>
      <c r="D149" t="s">
        <v>913</v>
      </c>
      <c r="F149" t="s">
        <v>912</v>
      </c>
      <c r="G149" t="s">
        <v>993</v>
      </c>
      <c r="I149" s="6" t="s">
        <v>1051</v>
      </c>
    </row>
    <row r="150" spans="1:17">
      <c r="A150">
        <v>82</v>
      </c>
      <c r="B150" s="2"/>
      <c r="D150" t="s">
        <v>914</v>
      </c>
      <c r="F150" t="s">
        <v>915</v>
      </c>
    </row>
    <row r="151" spans="1:17">
      <c r="B151" s="2"/>
      <c r="D151" t="s">
        <v>916</v>
      </c>
      <c r="F151" t="s">
        <v>917</v>
      </c>
    </row>
    <row r="152" spans="1:17">
      <c r="B152" s="2"/>
      <c r="D152" t="s">
        <v>918</v>
      </c>
      <c r="F152" t="s">
        <v>919</v>
      </c>
    </row>
    <row r="153" spans="1:17">
      <c r="B153" s="2">
        <f>DATE(2009,12,15)</f>
        <v>40162</v>
      </c>
      <c r="C153" t="s">
        <v>556</v>
      </c>
      <c r="D153" s="1"/>
      <c r="E153" t="s">
        <v>15</v>
      </c>
      <c r="F153" s="7" t="s">
        <v>573</v>
      </c>
      <c r="I153" s="1"/>
      <c r="Q153" t="s">
        <v>836</v>
      </c>
    </row>
    <row r="154" spans="1:17">
      <c r="A154">
        <v>83</v>
      </c>
      <c r="B154" s="2">
        <f>DATE(2009,11,21)</f>
        <v>40138</v>
      </c>
      <c r="C154" t="s">
        <v>662</v>
      </c>
      <c r="D154" t="s">
        <v>597</v>
      </c>
      <c r="E154" t="s">
        <v>15</v>
      </c>
      <c r="F154" t="s">
        <v>84</v>
      </c>
      <c r="H154" s="6" t="s">
        <v>85</v>
      </c>
      <c r="I154">
        <v>1846</v>
      </c>
      <c r="J154" t="s">
        <v>830</v>
      </c>
      <c r="K154" t="s">
        <v>831</v>
      </c>
      <c r="L154" t="s">
        <v>834</v>
      </c>
      <c r="M154" t="s">
        <v>832</v>
      </c>
      <c r="O154" t="s">
        <v>655</v>
      </c>
      <c r="Q154" t="s">
        <v>833</v>
      </c>
    </row>
    <row r="155" spans="1:17">
      <c r="A155">
        <v>84</v>
      </c>
      <c r="B155" s="2">
        <f>DATE(2009,6,20)</f>
        <v>39984</v>
      </c>
      <c r="C155" t="s">
        <v>556</v>
      </c>
      <c r="D155" t="s">
        <v>770</v>
      </c>
      <c r="E155" t="s">
        <v>15</v>
      </c>
      <c r="F155" t="s">
        <v>771</v>
      </c>
      <c r="H155" s="6" t="s">
        <v>772</v>
      </c>
      <c r="I155" s="1"/>
      <c r="Q155" t="s">
        <v>790</v>
      </c>
    </row>
    <row r="156" spans="1:17">
      <c r="A156">
        <v>85</v>
      </c>
      <c r="B156" s="2">
        <f t="shared" ref="B156:B166" si="17">DATE(2009,6,20)</f>
        <v>39984</v>
      </c>
      <c r="C156" t="s">
        <v>556</v>
      </c>
      <c r="D156" t="s">
        <v>710</v>
      </c>
      <c r="E156" t="s">
        <v>15</v>
      </c>
      <c r="F156" t="s">
        <v>773</v>
      </c>
      <c r="H156" s="6" t="s">
        <v>244</v>
      </c>
      <c r="I156" s="1"/>
      <c r="Q156" t="s">
        <v>790</v>
      </c>
    </row>
    <row r="157" spans="1:17">
      <c r="A157">
        <v>86</v>
      </c>
      <c r="B157" s="2">
        <f t="shared" si="17"/>
        <v>39984</v>
      </c>
      <c r="C157" t="s">
        <v>556</v>
      </c>
      <c r="D157" t="s">
        <v>575</v>
      </c>
      <c r="E157" t="s">
        <v>15</v>
      </c>
      <c r="F157" t="s">
        <v>774</v>
      </c>
      <c r="H157" s="6" t="s">
        <v>775</v>
      </c>
      <c r="I157" s="1"/>
      <c r="Q157" t="s">
        <v>790</v>
      </c>
    </row>
    <row r="158" spans="1:17">
      <c r="A158">
        <v>87</v>
      </c>
      <c r="B158" s="2">
        <f t="shared" si="17"/>
        <v>39984</v>
      </c>
      <c r="D158" t="s">
        <v>587</v>
      </c>
      <c r="F158" t="s">
        <v>776</v>
      </c>
      <c r="H158" s="6"/>
      <c r="I158" s="1"/>
      <c r="Q158" t="s">
        <v>791</v>
      </c>
    </row>
    <row r="159" spans="1:17">
      <c r="A159">
        <v>88</v>
      </c>
      <c r="B159" s="2">
        <f t="shared" si="17"/>
        <v>39984</v>
      </c>
      <c r="D159" t="s">
        <v>777</v>
      </c>
      <c r="F159" t="s">
        <v>778</v>
      </c>
      <c r="H159" s="6"/>
      <c r="I159" s="1"/>
      <c r="Q159" t="s">
        <v>791</v>
      </c>
    </row>
    <row r="160" spans="1:17">
      <c r="A160">
        <v>89</v>
      </c>
      <c r="B160" s="2">
        <f t="shared" si="17"/>
        <v>39984</v>
      </c>
      <c r="C160" t="s">
        <v>556</v>
      </c>
      <c r="D160" t="s">
        <v>575</v>
      </c>
      <c r="E160" t="s">
        <v>15</v>
      </c>
      <c r="F160" t="s">
        <v>578</v>
      </c>
      <c r="H160" s="6" t="s">
        <v>244</v>
      </c>
      <c r="I160" s="1"/>
      <c r="Q160" t="s">
        <v>790</v>
      </c>
    </row>
    <row r="161" spans="1:17">
      <c r="A161">
        <v>90</v>
      </c>
      <c r="B161" s="2">
        <f t="shared" si="17"/>
        <v>39984</v>
      </c>
      <c r="C161" t="s">
        <v>556</v>
      </c>
      <c r="D161" t="s">
        <v>576</v>
      </c>
      <c r="E161" t="s">
        <v>15</v>
      </c>
      <c r="F161" t="s">
        <v>384</v>
      </c>
      <c r="H161" s="6" t="s">
        <v>779</v>
      </c>
      <c r="I161" s="1"/>
      <c r="Q161" t="s">
        <v>790</v>
      </c>
    </row>
    <row r="162" spans="1:17">
      <c r="A162">
        <v>91</v>
      </c>
      <c r="B162" s="2">
        <f t="shared" si="17"/>
        <v>39984</v>
      </c>
      <c r="D162" t="s">
        <v>597</v>
      </c>
      <c r="F162" t="s">
        <v>780</v>
      </c>
      <c r="H162" s="6"/>
      <c r="I162" s="1"/>
      <c r="Q162" t="s">
        <v>791</v>
      </c>
    </row>
    <row r="163" spans="1:17">
      <c r="A163">
        <v>92</v>
      </c>
      <c r="B163" s="2">
        <f t="shared" si="17"/>
        <v>39984</v>
      </c>
      <c r="D163" t="s">
        <v>597</v>
      </c>
      <c r="F163" t="s">
        <v>781</v>
      </c>
      <c r="H163" s="6"/>
      <c r="I163" s="1"/>
      <c r="Q163" t="s">
        <v>791</v>
      </c>
    </row>
    <row r="164" spans="1:17">
      <c r="A164">
        <v>93</v>
      </c>
      <c r="B164" s="2">
        <f t="shared" si="17"/>
        <v>39984</v>
      </c>
      <c r="C164" t="s">
        <v>556</v>
      </c>
      <c r="D164" t="s">
        <v>782</v>
      </c>
      <c r="E164" t="s">
        <v>15</v>
      </c>
      <c r="F164" t="s">
        <v>783</v>
      </c>
      <c r="H164" s="6" t="s">
        <v>784</v>
      </c>
      <c r="I164" s="1"/>
      <c r="Q164" t="s">
        <v>790</v>
      </c>
    </row>
    <row r="165" spans="1:17">
      <c r="A165">
        <v>94</v>
      </c>
      <c r="B165" s="2">
        <f t="shared" si="17"/>
        <v>39984</v>
      </c>
      <c r="C165" t="s">
        <v>556</v>
      </c>
      <c r="D165" t="s">
        <v>785</v>
      </c>
      <c r="E165" t="s">
        <v>15</v>
      </c>
      <c r="F165" t="s">
        <v>786</v>
      </c>
      <c r="H165" s="6"/>
      <c r="I165" s="1"/>
      <c r="Q165" t="s">
        <v>790</v>
      </c>
    </row>
    <row r="166" spans="1:17">
      <c r="A166">
        <v>95</v>
      </c>
      <c r="B166" s="2">
        <f t="shared" si="17"/>
        <v>39984</v>
      </c>
      <c r="C166" t="s">
        <v>556</v>
      </c>
      <c r="D166" t="s">
        <v>785</v>
      </c>
      <c r="E166" t="s">
        <v>15</v>
      </c>
      <c r="F166" t="s">
        <v>787</v>
      </c>
      <c r="H166" s="6"/>
      <c r="I166" s="1"/>
      <c r="Q166" t="s">
        <v>790</v>
      </c>
    </row>
    <row r="167" spans="1:17">
      <c r="A167">
        <v>96</v>
      </c>
      <c r="B167" s="2">
        <f>DATE(2009,6,20)</f>
        <v>39984</v>
      </c>
      <c r="C167" t="s">
        <v>556</v>
      </c>
      <c r="D167" t="s">
        <v>788</v>
      </c>
      <c r="E167" t="s">
        <v>15</v>
      </c>
      <c r="F167" t="s">
        <v>789</v>
      </c>
      <c r="H167" s="6"/>
      <c r="I167" s="1"/>
      <c r="Q167" t="s">
        <v>790</v>
      </c>
    </row>
    <row r="168" spans="1:17">
      <c r="A168">
        <v>97</v>
      </c>
      <c r="B168" s="2">
        <f t="shared" ref="B168:B173" si="18">DATE(2009,4,4)</f>
        <v>39907</v>
      </c>
      <c r="C168" t="s">
        <v>556</v>
      </c>
      <c r="D168" t="s">
        <v>710</v>
      </c>
      <c r="E168" t="s">
        <v>15</v>
      </c>
      <c r="F168" t="s">
        <v>757</v>
      </c>
      <c r="H168" s="6" t="s">
        <v>244</v>
      </c>
      <c r="I168" s="1"/>
      <c r="Q168" t="s">
        <v>760</v>
      </c>
    </row>
    <row r="169" spans="1:17">
      <c r="A169">
        <v>98</v>
      </c>
      <c r="B169" s="2">
        <f t="shared" si="18"/>
        <v>39907</v>
      </c>
      <c r="C169" s="1"/>
      <c r="D169" t="s">
        <v>710</v>
      </c>
      <c r="F169" t="s">
        <v>758</v>
      </c>
      <c r="I169" s="1"/>
      <c r="N169" t="s">
        <v>759</v>
      </c>
      <c r="Q169" t="s">
        <v>681</v>
      </c>
    </row>
    <row r="170" spans="1:17">
      <c r="A170">
        <v>99</v>
      </c>
      <c r="B170" s="2">
        <f t="shared" si="18"/>
        <v>39907</v>
      </c>
      <c r="C170" t="s">
        <v>556</v>
      </c>
      <c r="D170" t="s">
        <v>697</v>
      </c>
      <c r="E170" t="s">
        <v>15</v>
      </c>
      <c r="F170" s="9" t="s">
        <v>761</v>
      </c>
      <c r="H170" s="6" t="s">
        <v>29</v>
      </c>
      <c r="I170" s="1"/>
      <c r="J170" t="s">
        <v>762</v>
      </c>
      <c r="Q170" t="s">
        <v>760</v>
      </c>
    </row>
    <row r="171" spans="1:17">
      <c r="A171">
        <v>100</v>
      </c>
      <c r="B171" s="2">
        <f t="shared" si="18"/>
        <v>39907</v>
      </c>
      <c r="C171" t="s">
        <v>556</v>
      </c>
      <c r="D171" t="s">
        <v>763</v>
      </c>
      <c r="E171" t="s">
        <v>15</v>
      </c>
      <c r="F171" t="s">
        <v>764</v>
      </c>
      <c r="H171" s="6" t="s">
        <v>49</v>
      </c>
      <c r="I171" s="1"/>
      <c r="Q171" t="s">
        <v>760</v>
      </c>
    </row>
    <row r="172" spans="1:17">
      <c r="A172">
        <v>101</v>
      </c>
      <c r="B172" s="2">
        <f t="shared" si="18"/>
        <v>39907</v>
      </c>
      <c r="D172" t="s">
        <v>672</v>
      </c>
      <c r="F172" t="s">
        <v>765</v>
      </c>
      <c r="I172" s="1"/>
      <c r="N172" t="s">
        <v>759</v>
      </c>
      <c r="Q172" t="s">
        <v>681</v>
      </c>
    </row>
    <row r="173" spans="1:17">
      <c r="A173">
        <v>102</v>
      </c>
      <c r="B173" s="2">
        <f t="shared" si="18"/>
        <v>39907</v>
      </c>
      <c r="C173" s="1"/>
      <c r="D173" t="s">
        <v>766</v>
      </c>
      <c r="F173" t="s">
        <v>767</v>
      </c>
      <c r="I173" s="1"/>
      <c r="N173" t="s">
        <v>759</v>
      </c>
      <c r="Q173" t="s">
        <v>681</v>
      </c>
    </row>
    <row r="174" spans="1:17">
      <c r="A174">
        <v>103</v>
      </c>
      <c r="B174" s="2">
        <f>DATE(2009,4,4)</f>
        <v>39907</v>
      </c>
      <c r="C174" t="s">
        <v>556</v>
      </c>
      <c r="D174" t="s">
        <v>597</v>
      </c>
      <c r="E174" t="s">
        <v>15</v>
      </c>
      <c r="F174" t="s">
        <v>768</v>
      </c>
      <c r="H174" s="6" t="s">
        <v>85</v>
      </c>
      <c r="I174" s="1"/>
      <c r="Q174" t="s">
        <v>760</v>
      </c>
    </row>
    <row r="175" spans="1:17">
      <c r="A175">
        <v>104</v>
      </c>
      <c r="B175" s="2">
        <f>DATE(2009,2,14)</f>
        <v>39858</v>
      </c>
      <c r="C175" t="s">
        <v>756</v>
      </c>
      <c r="D175" t="s">
        <v>708</v>
      </c>
      <c r="E175" t="s">
        <v>15</v>
      </c>
      <c r="F175" t="s">
        <v>909</v>
      </c>
      <c r="G175" t="s">
        <v>993</v>
      </c>
      <c r="I175" s="1"/>
    </row>
    <row r="176" spans="1:17">
      <c r="A176">
        <v>105</v>
      </c>
      <c r="B176" s="2">
        <f>DATE(2008,12,13)</f>
        <v>39795</v>
      </c>
      <c r="C176" t="s">
        <v>556</v>
      </c>
      <c r="D176" t="s">
        <v>47</v>
      </c>
      <c r="E176" t="s">
        <v>15</v>
      </c>
      <c r="F176" t="s">
        <v>48</v>
      </c>
      <c r="H176" t="s">
        <v>49</v>
      </c>
      <c r="I176">
        <v>1742</v>
      </c>
      <c r="J176" s="8" t="s">
        <v>751</v>
      </c>
      <c r="K176" t="s">
        <v>752</v>
      </c>
      <c r="L176" t="s">
        <v>753</v>
      </c>
      <c r="N176" t="s">
        <v>754</v>
      </c>
      <c r="Q176" t="s">
        <v>755</v>
      </c>
    </row>
    <row r="177" spans="1:19">
      <c r="A177">
        <v>106</v>
      </c>
      <c r="B177" s="2">
        <f t="shared" ref="B177:B178" si="19">DATE(2008,11,22)</f>
        <v>39774</v>
      </c>
      <c r="C177" t="s">
        <v>556</v>
      </c>
      <c r="D177" t="s">
        <v>710</v>
      </c>
      <c r="E177" t="s">
        <v>15</v>
      </c>
      <c r="F177" t="s">
        <v>711</v>
      </c>
      <c r="I177">
        <v>1692</v>
      </c>
      <c r="J177" t="s">
        <v>713</v>
      </c>
      <c r="L177" t="s">
        <v>604</v>
      </c>
      <c r="N177" t="s">
        <v>714</v>
      </c>
      <c r="Q177" t="s">
        <v>636</v>
      </c>
      <c r="S177" t="s">
        <v>572</v>
      </c>
    </row>
    <row r="178" spans="1:19">
      <c r="A178">
        <v>107</v>
      </c>
      <c r="B178" s="2">
        <f t="shared" si="19"/>
        <v>39774</v>
      </c>
      <c r="C178" s="1"/>
      <c r="D178" t="s">
        <v>651</v>
      </c>
      <c r="E178" s="1"/>
      <c r="F178" t="s">
        <v>712</v>
      </c>
      <c r="I178">
        <v>1934</v>
      </c>
    </row>
    <row r="179" spans="1:19">
      <c r="A179">
        <v>108</v>
      </c>
      <c r="B179" s="2">
        <f>DATE(2008,11,22)</f>
        <v>39774</v>
      </c>
      <c r="C179" t="s">
        <v>556</v>
      </c>
      <c r="D179" t="s">
        <v>651</v>
      </c>
      <c r="E179" t="s">
        <v>15</v>
      </c>
      <c r="F179" t="s">
        <v>709</v>
      </c>
      <c r="I179">
        <v>1948</v>
      </c>
      <c r="L179" t="s">
        <v>604</v>
      </c>
      <c r="Q179" t="s">
        <v>715</v>
      </c>
    </row>
    <row r="180" spans="1:19">
      <c r="A180">
        <v>109</v>
      </c>
      <c r="B180" s="2">
        <f>DATE(2008,6,21)</f>
        <v>39620</v>
      </c>
      <c r="C180" t="s">
        <v>556</v>
      </c>
      <c r="D180" t="s">
        <v>718</v>
      </c>
      <c r="E180" t="s">
        <v>15</v>
      </c>
      <c r="F180" t="s">
        <v>716</v>
      </c>
    </row>
    <row r="181" spans="1:19">
      <c r="A181">
        <v>110</v>
      </c>
      <c r="B181" s="2">
        <f t="shared" ref="B181:B202" si="20">DATE(2008,6,21)</f>
        <v>39620</v>
      </c>
      <c r="C181" t="s">
        <v>556</v>
      </c>
      <c r="D181" t="s">
        <v>575</v>
      </c>
      <c r="E181" t="s">
        <v>15</v>
      </c>
      <c r="F181" t="s">
        <v>578</v>
      </c>
    </row>
    <row r="182" spans="1:19">
      <c r="A182">
        <v>111</v>
      </c>
      <c r="B182" s="2">
        <f t="shared" si="20"/>
        <v>39620</v>
      </c>
      <c r="C182" t="s">
        <v>556</v>
      </c>
      <c r="D182" t="s">
        <v>575</v>
      </c>
      <c r="E182" t="s">
        <v>15</v>
      </c>
      <c r="F182" t="s">
        <v>717</v>
      </c>
    </row>
    <row r="183" spans="1:19">
      <c r="A183">
        <v>112</v>
      </c>
      <c r="B183" s="2">
        <f t="shared" si="20"/>
        <v>39620</v>
      </c>
      <c r="D183" t="s">
        <v>719</v>
      </c>
      <c r="F183" t="s">
        <v>449</v>
      </c>
      <c r="P183" t="s">
        <v>636</v>
      </c>
      <c r="Q183" t="s">
        <v>681</v>
      </c>
    </row>
    <row r="184" spans="1:19">
      <c r="A184">
        <v>113</v>
      </c>
      <c r="B184" s="2">
        <f t="shared" si="20"/>
        <v>39620</v>
      </c>
      <c r="D184" t="s">
        <v>639</v>
      </c>
      <c r="F184" t="s">
        <v>721</v>
      </c>
      <c r="J184" t="s">
        <v>663</v>
      </c>
    </row>
    <row r="185" spans="1:19">
      <c r="A185">
        <v>114</v>
      </c>
      <c r="B185" s="2">
        <f t="shared" si="20"/>
        <v>39620</v>
      </c>
      <c r="D185" t="s">
        <v>720</v>
      </c>
      <c r="F185" t="s">
        <v>722</v>
      </c>
      <c r="J185" t="s">
        <v>663</v>
      </c>
    </row>
    <row r="186" spans="1:19">
      <c r="A186">
        <v>115</v>
      </c>
      <c r="B186" s="2">
        <f t="shared" si="20"/>
        <v>39620</v>
      </c>
      <c r="D186" t="s">
        <v>23</v>
      </c>
      <c r="F186" t="s">
        <v>723</v>
      </c>
      <c r="J186" t="s">
        <v>663</v>
      </c>
    </row>
    <row r="187" spans="1:19">
      <c r="A187">
        <v>116</v>
      </c>
      <c r="B187" s="2">
        <f t="shared" si="20"/>
        <v>39620</v>
      </c>
      <c r="D187" t="s">
        <v>23</v>
      </c>
      <c r="F187" t="s">
        <v>724</v>
      </c>
      <c r="J187" t="s">
        <v>663</v>
      </c>
    </row>
    <row r="188" spans="1:19">
      <c r="A188">
        <v>117</v>
      </c>
      <c r="B188" s="2">
        <f t="shared" si="20"/>
        <v>39620</v>
      </c>
      <c r="D188" s="2" t="s">
        <v>727</v>
      </c>
      <c r="F188" t="s">
        <v>725</v>
      </c>
      <c r="P188" t="s">
        <v>636</v>
      </c>
      <c r="Q188" t="s">
        <v>681</v>
      </c>
    </row>
    <row r="189" spans="1:19">
      <c r="A189">
        <v>118</v>
      </c>
      <c r="B189" s="2">
        <f t="shared" si="20"/>
        <v>39620</v>
      </c>
      <c r="D189" t="s">
        <v>728</v>
      </c>
      <c r="F189" t="s">
        <v>726</v>
      </c>
      <c r="P189" t="s">
        <v>636</v>
      </c>
      <c r="Q189" t="s">
        <v>681</v>
      </c>
    </row>
    <row r="190" spans="1:19">
      <c r="A190">
        <v>119</v>
      </c>
      <c r="B190" s="2">
        <f t="shared" si="20"/>
        <v>39620</v>
      </c>
      <c r="C190" t="s">
        <v>556</v>
      </c>
      <c r="D190" t="s">
        <v>391</v>
      </c>
      <c r="E190" t="s">
        <v>15</v>
      </c>
      <c r="F190" t="s">
        <v>729</v>
      </c>
    </row>
    <row r="191" spans="1:19">
      <c r="A191">
        <v>120</v>
      </c>
      <c r="B191" s="2">
        <f t="shared" si="20"/>
        <v>39620</v>
      </c>
      <c r="C191" t="s">
        <v>556</v>
      </c>
      <c r="D191" t="s">
        <v>425</v>
      </c>
      <c r="E191" t="s">
        <v>15</v>
      </c>
      <c r="F191" t="s">
        <v>730</v>
      </c>
    </row>
    <row r="192" spans="1:19">
      <c r="A192">
        <v>121</v>
      </c>
      <c r="B192" s="2">
        <f t="shared" si="20"/>
        <v>39620</v>
      </c>
      <c r="C192" t="s">
        <v>556</v>
      </c>
      <c r="D192" t="s">
        <v>116</v>
      </c>
      <c r="E192" t="s">
        <v>15</v>
      </c>
      <c r="F192" t="s">
        <v>732</v>
      </c>
    </row>
    <row r="193" spans="1:17">
      <c r="A193">
        <v>122</v>
      </c>
      <c r="B193" s="2">
        <f t="shared" si="20"/>
        <v>39620</v>
      </c>
      <c r="C193" t="s">
        <v>556</v>
      </c>
      <c r="D193" t="s">
        <v>731</v>
      </c>
      <c r="E193" t="s">
        <v>15</v>
      </c>
      <c r="F193" t="s">
        <v>733</v>
      </c>
    </row>
    <row r="194" spans="1:17">
      <c r="A194">
        <v>123</v>
      </c>
      <c r="B194" s="2">
        <f t="shared" si="20"/>
        <v>39620</v>
      </c>
      <c r="D194" t="s">
        <v>734</v>
      </c>
      <c r="F194" t="s">
        <v>735</v>
      </c>
    </row>
    <row r="195" spans="1:17">
      <c r="A195">
        <v>124</v>
      </c>
      <c r="B195" s="2">
        <f t="shared" si="20"/>
        <v>39620</v>
      </c>
      <c r="D195" t="s">
        <v>737</v>
      </c>
      <c r="F195" t="s">
        <v>736</v>
      </c>
    </row>
    <row r="196" spans="1:17">
      <c r="A196">
        <v>125</v>
      </c>
      <c r="B196" s="2">
        <f t="shared" si="20"/>
        <v>39620</v>
      </c>
      <c r="D196" t="s">
        <v>193</v>
      </c>
      <c r="F196" t="s">
        <v>740</v>
      </c>
      <c r="J196" t="s">
        <v>663</v>
      </c>
    </row>
    <row r="197" spans="1:17">
      <c r="A197">
        <v>126</v>
      </c>
      <c r="B197" s="2">
        <f t="shared" si="20"/>
        <v>39620</v>
      </c>
      <c r="D197" t="s">
        <v>738</v>
      </c>
      <c r="F197" t="s">
        <v>741</v>
      </c>
      <c r="J197" t="s">
        <v>663</v>
      </c>
    </row>
    <row r="198" spans="1:17">
      <c r="A198">
        <v>127</v>
      </c>
      <c r="B198" s="2">
        <f t="shared" si="20"/>
        <v>39620</v>
      </c>
      <c r="D198" t="s">
        <v>738</v>
      </c>
      <c r="F198" t="s">
        <v>742</v>
      </c>
      <c r="J198" t="s">
        <v>663</v>
      </c>
    </row>
    <row r="199" spans="1:17">
      <c r="A199">
        <v>128</v>
      </c>
      <c r="B199" s="2">
        <f t="shared" si="20"/>
        <v>39620</v>
      </c>
      <c r="D199" t="s">
        <v>739</v>
      </c>
      <c r="F199" t="s">
        <v>743</v>
      </c>
      <c r="J199" t="s">
        <v>663</v>
      </c>
    </row>
    <row r="200" spans="1:17">
      <c r="A200">
        <v>129</v>
      </c>
      <c r="B200" s="2">
        <f t="shared" si="20"/>
        <v>39620</v>
      </c>
      <c r="C200" t="s">
        <v>556</v>
      </c>
      <c r="D200" t="s">
        <v>747</v>
      </c>
      <c r="E200" t="s">
        <v>15</v>
      </c>
      <c r="F200" t="s">
        <v>744</v>
      </c>
    </row>
    <row r="201" spans="1:17">
      <c r="A201">
        <v>130</v>
      </c>
      <c r="B201" s="2">
        <f t="shared" si="20"/>
        <v>39620</v>
      </c>
      <c r="C201" t="s">
        <v>556</v>
      </c>
      <c r="D201" t="s">
        <v>748</v>
      </c>
      <c r="E201" t="s">
        <v>15</v>
      </c>
      <c r="F201" t="s">
        <v>745</v>
      </c>
    </row>
    <row r="202" spans="1:17">
      <c r="A202">
        <v>131</v>
      </c>
      <c r="B202" s="2">
        <f t="shared" si="20"/>
        <v>39620</v>
      </c>
      <c r="C202" t="s">
        <v>556</v>
      </c>
      <c r="D202" t="s">
        <v>749</v>
      </c>
      <c r="E202" t="s">
        <v>15</v>
      </c>
      <c r="F202" t="s">
        <v>746</v>
      </c>
    </row>
    <row r="203" spans="1:17">
      <c r="A203">
        <v>132</v>
      </c>
      <c r="B203" s="2">
        <f>DATE(2008,4,5)</f>
        <v>39543</v>
      </c>
      <c r="C203" t="s">
        <v>556</v>
      </c>
      <c r="D203" t="s">
        <v>697</v>
      </c>
      <c r="E203" t="s">
        <v>15</v>
      </c>
      <c r="F203" t="s">
        <v>698</v>
      </c>
      <c r="H203" t="s">
        <v>29</v>
      </c>
    </row>
    <row r="204" spans="1:17">
      <c r="A204">
        <v>133</v>
      </c>
      <c r="B204" s="2">
        <f>DATE(2008,4,5)</f>
        <v>39543</v>
      </c>
      <c r="D204" t="s">
        <v>704</v>
      </c>
      <c r="F204" t="s">
        <v>703</v>
      </c>
      <c r="Q204" t="s">
        <v>702</v>
      </c>
    </row>
    <row r="205" spans="1:17">
      <c r="A205">
        <v>134</v>
      </c>
      <c r="B205" s="2">
        <f>DATE(2008,4,5)</f>
        <v>39543</v>
      </c>
      <c r="D205" s="8" t="s">
        <v>705</v>
      </c>
      <c r="F205" s="8" t="s">
        <v>707</v>
      </c>
      <c r="Q205" t="s">
        <v>706</v>
      </c>
    </row>
    <row r="206" spans="1:17">
      <c r="A206">
        <v>135</v>
      </c>
      <c r="B206" s="2">
        <f>DATE(2008,4,5)</f>
        <v>39543</v>
      </c>
      <c r="C206" t="s">
        <v>556</v>
      </c>
      <c r="D206" t="s">
        <v>697</v>
      </c>
      <c r="E206" t="s">
        <v>15</v>
      </c>
      <c r="F206" t="s">
        <v>699</v>
      </c>
      <c r="H206" t="s">
        <v>29</v>
      </c>
      <c r="I206">
        <v>1802</v>
      </c>
      <c r="J206" t="s">
        <v>700</v>
      </c>
      <c r="K206" t="s">
        <v>654</v>
      </c>
      <c r="L206" t="s">
        <v>701</v>
      </c>
      <c r="N206" t="s">
        <v>655</v>
      </c>
      <c r="Q206" t="s">
        <v>702</v>
      </c>
    </row>
    <row r="207" spans="1:17">
      <c r="A207">
        <v>136</v>
      </c>
      <c r="B207" s="2">
        <f>DATE(2008,2,16)</f>
        <v>39494</v>
      </c>
      <c r="C207" t="s">
        <v>556</v>
      </c>
      <c r="D207" t="s">
        <v>696</v>
      </c>
      <c r="E207" t="s">
        <v>15</v>
      </c>
      <c r="F207" t="s">
        <v>695</v>
      </c>
      <c r="G207" t="s">
        <v>993</v>
      </c>
      <c r="I207" s="1"/>
      <c r="L207" s="8"/>
    </row>
    <row r="208" spans="1:17">
      <c r="A208">
        <v>137</v>
      </c>
      <c r="B208" s="2">
        <f>DATE(2007,12,13)</f>
        <v>39429</v>
      </c>
      <c r="C208" t="s">
        <v>556</v>
      </c>
      <c r="D208" s="1"/>
      <c r="E208" t="s">
        <v>15</v>
      </c>
      <c r="F208" s="7" t="s">
        <v>573</v>
      </c>
      <c r="I208" s="1"/>
      <c r="Q208" t="s">
        <v>611</v>
      </c>
    </row>
    <row r="209" spans="1:17">
      <c r="A209">
        <v>138</v>
      </c>
      <c r="B209" s="2">
        <f>DATE(2007,11,17)</f>
        <v>39403</v>
      </c>
      <c r="C209" t="s">
        <v>556</v>
      </c>
      <c r="D209" t="s">
        <v>38</v>
      </c>
      <c r="E209" t="s">
        <v>15</v>
      </c>
      <c r="F209" t="s">
        <v>39</v>
      </c>
      <c r="H209" t="s">
        <v>40</v>
      </c>
      <c r="I209" t="s">
        <v>41</v>
      </c>
      <c r="J209" t="s">
        <v>667</v>
      </c>
      <c r="K209" t="s">
        <v>668</v>
      </c>
      <c r="Q209" t="s">
        <v>611</v>
      </c>
    </row>
    <row r="210" spans="1:17">
      <c r="A210">
        <v>139</v>
      </c>
      <c r="B210" s="2">
        <f>DATE(2007,11,17)</f>
        <v>39403</v>
      </c>
      <c r="C210" t="s">
        <v>556</v>
      </c>
      <c r="D210" t="s">
        <v>672</v>
      </c>
      <c r="E210" t="s">
        <v>15</v>
      </c>
      <c r="F210" t="s">
        <v>37</v>
      </c>
      <c r="H210" t="s">
        <v>25</v>
      </c>
      <c r="I210">
        <v>1865</v>
      </c>
    </row>
    <row r="211" spans="1:17">
      <c r="A211">
        <v>140</v>
      </c>
      <c r="B211" s="2">
        <f>DATE(2007,11,17)</f>
        <v>39403</v>
      </c>
      <c r="D211" t="s">
        <v>671</v>
      </c>
      <c r="F211" t="s">
        <v>669</v>
      </c>
      <c r="H211" s="6" t="s">
        <v>670</v>
      </c>
      <c r="Q211" t="s">
        <v>659</v>
      </c>
    </row>
    <row r="212" spans="1:17">
      <c r="A212">
        <v>141</v>
      </c>
      <c r="B212" s="2">
        <f>DATE(2007,11,17)</f>
        <v>39403</v>
      </c>
      <c r="D212" t="s">
        <v>672</v>
      </c>
      <c r="F212" t="s">
        <v>673</v>
      </c>
      <c r="H212" s="6"/>
      <c r="Q212" t="s">
        <v>750</v>
      </c>
    </row>
    <row r="213" spans="1:17">
      <c r="A213">
        <v>142</v>
      </c>
      <c r="B213" s="2">
        <f>DATE(2007,11,17)</f>
        <v>39403</v>
      </c>
      <c r="C213" t="s">
        <v>556</v>
      </c>
      <c r="D213" t="s">
        <v>225</v>
      </c>
      <c r="E213" t="s">
        <v>15</v>
      </c>
      <c r="F213" t="s">
        <v>226</v>
      </c>
      <c r="H213" t="s">
        <v>227</v>
      </c>
      <c r="I213">
        <v>1965</v>
      </c>
      <c r="K213" t="s">
        <v>674</v>
      </c>
      <c r="Q213" t="s">
        <v>611</v>
      </c>
    </row>
    <row r="214" spans="1:17">
      <c r="A214">
        <v>143</v>
      </c>
      <c r="B214" s="2">
        <f>DATE(2007,6,23)</f>
        <v>39256</v>
      </c>
      <c r="C214" t="s">
        <v>556</v>
      </c>
      <c r="D214" t="s">
        <v>675</v>
      </c>
      <c r="E214" t="s">
        <v>15</v>
      </c>
      <c r="F214" s="7" t="s">
        <v>676</v>
      </c>
      <c r="I214" t="s">
        <v>677</v>
      </c>
    </row>
    <row r="215" spans="1:17">
      <c r="A215">
        <v>144</v>
      </c>
      <c r="B215" s="2">
        <f>DATE(2007,6,23)</f>
        <v>39256</v>
      </c>
      <c r="C215" t="s">
        <v>556</v>
      </c>
      <c r="D215" t="s">
        <v>43</v>
      </c>
      <c r="E215" t="s">
        <v>15</v>
      </c>
      <c r="F215" s="7" t="s">
        <v>182</v>
      </c>
      <c r="H215" t="s">
        <v>183</v>
      </c>
      <c r="I215">
        <v>1896</v>
      </c>
    </row>
    <row r="216" spans="1:17">
      <c r="A216">
        <v>145</v>
      </c>
      <c r="B216" s="2">
        <f>DATE(2007,6,23)</f>
        <v>39256</v>
      </c>
      <c r="C216" t="s">
        <v>556</v>
      </c>
      <c r="D216" t="s">
        <v>678</v>
      </c>
      <c r="E216" t="s">
        <v>15</v>
      </c>
      <c r="F216" s="7" t="s">
        <v>679</v>
      </c>
      <c r="I216" s="1"/>
      <c r="J216" t="s">
        <v>663</v>
      </c>
      <c r="Q216" t="s">
        <v>636</v>
      </c>
    </row>
    <row r="217" spans="1:17">
      <c r="A217">
        <v>146</v>
      </c>
      <c r="B217" s="2">
        <f>DATE(2007,6,23)</f>
        <v>39256</v>
      </c>
      <c r="D217" t="s">
        <v>14</v>
      </c>
      <c r="F217" s="7" t="s">
        <v>680</v>
      </c>
      <c r="I217" s="1"/>
      <c r="J217" t="s">
        <v>663</v>
      </c>
      <c r="Q217" t="s">
        <v>681</v>
      </c>
    </row>
    <row r="218" spans="1:17">
      <c r="A218">
        <v>147</v>
      </c>
      <c r="B218" s="2">
        <f>DATE(2007,6,23)</f>
        <v>39256</v>
      </c>
      <c r="C218" t="s">
        <v>556</v>
      </c>
      <c r="D218" t="s">
        <v>682</v>
      </c>
      <c r="E218" t="s">
        <v>15</v>
      </c>
      <c r="F218" s="7" t="s">
        <v>683</v>
      </c>
      <c r="I218" s="1"/>
      <c r="Q218" t="s">
        <v>636</v>
      </c>
    </row>
    <row r="219" spans="1:17">
      <c r="A219">
        <v>148</v>
      </c>
      <c r="B219" s="2">
        <f t="shared" ref="B219:B226" si="21">DATE(2007,6,23)</f>
        <v>39256</v>
      </c>
      <c r="C219" t="s">
        <v>556</v>
      </c>
      <c r="D219" t="s">
        <v>684</v>
      </c>
      <c r="E219" t="s">
        <v>15</v>
      </c>
      <c r="F219" t="s">
        <v>630</v>
      </c>
      <c r="I219" s="1"/>
      <c r="Q219" t="s">
        <v>636</v>
      </c>
    </row>
    <row r="220" spans="1:17">
      <c r="A220">
        <v>149</v>
      </c>
      <c r="B220" s="2">
        <f t="shared" si="21"/>
        <v>39256</v>
      </c>
      <c r="D220" t="s">
        <v>685</v>
      </c>
      <c r="F220" s="7" t="s">
        <v>686</v>
      </c>
      <c r="I220" s="1"/>
      <c r="P220" t="s">
        <v>636</v>
      </c>
      <c r="Q220" t="s">
        <v>681</v>
      </c>
    </row>
    <row r="221" spans="1:17">
      <c r="A221">
        <v>150</v>
      </c>
      <c r="B221" s="2">
        <f t="shared" si="21"/>
        <v>39256</v>
      </c>
      <c r="D221" t="s">
        <v>31</v>
      </c>
      <c r="F221" s="7" t="s">
        <v>687</v>
      </c>
      <c r="I221" s="1"/>
      <c r="J221" t="s">
        <v>663</v>
      </c>
      <c r="Q221" t="s">
        <v>681</v>
      </c>
    </row>
    <row r="222" spans="1:17">
      <c r="A222">
        <v>151</v>
      </c>
      <c r="B222" s="2">
        <f t="shared" si="21"/>
        <v>39256</v>
      </c>
      <c r="C222" t="s">
        <v>556</v>
      </c>
      <c r="D222" t="s">
        <v>31</v>
      </c>
      <c r="E222" t="s">
        <v>15</v>
      </c>
      <c r="F222" s="7" t="s">
        <v>688</v>
      </c>
      <c r="I222" s="1"/>
      <c r="Q222" t="s">
        <v>636</v>
      </c>
    </row>
    <row r="223" spans="1:17">
      <c r="A223">
        <v>152</v>
      </c>
      <c r="B223" s="2">
        <f t="shared" si="21"/>
        <v>39256</v>
      </c>
      <c r="C223" t="s">
        <v>556</v>
      </c>
      <c r="D223" t="s">
        <v>259</v>
      </c>
      <c r="E223" t="s">
        <v>15</v>
      </c>
      <c r="F223" s="7" t="s">
        <v>689</v>
      </c>
      <c r="I223" s="1"/>
      <c r="Q223" t="s">
        <v>636</v>
      </c>
    </row>
    <row r="224" spans="1:17">
      <c r="A224">
        <v>153</v>
      </c>
      <c r="B224" s="2">
        <f t="shared" si="21"/>
        <v>39256</v>
      </c>
      <c r="D224" t="s">
        <v>678</v>
      </c>
      <c r="F224" s="7" t="s">
        <v>690</v>
      </c>
      <c r="I224" s="1"/>
      <c r="J224" t="s">
        <v>663</v>
      </c>
      <c r="Q224" t="s">
        <v>681</v>
      </c>
    </row>
    <row r="225" spans="1:17">
      <c r="A225">
        <v>154</v>
      </c>
      <c r="B225" s="2">
        <f t="shared" si="21"/>
        <v>39256</v>
      </c>
      <c r="C225" t="s">
        <v>556</v>
      </c>
      <c r="D225" t="s">
        <v>691</v>
      </c>
      <c r="E225" t="s">
        <v>15</v>
      </c>
      <c r="F225" t="s">
        <v>692</v>
      </c>
      <c r="I225" s="1"/>
      <c r="Q225" t="s">
        <v>636</v>
      </c>
    </row>
    <row r="226" spans="1:17">
      <c r="A226">
        <v>155</v>
      </c>
      <c r="B226" s="2">
        <f t="shared" si="21"/>
        <v>39256</v>
      </c>
      <c r="C226" t="s">
        <v>556</v>
      </c>
      <c r="D226" t="s">
        <v>693</v>
      </c>
      <c r="E226" t="s">
        <v>15</v>
      </c>
      <c r="F226" t="s">
        <v>694</v>
      </c>
      <c r="I226" s="1"/>
      <c r="Q226" t="s">
        <v>636</v>
      </c>
    </row>
    <row r="227" spans="1:17">
      <c r="A227">
        <v>156</v>
      </c>
      <c r="B227" s="2">
        <f>DATE(2007,3,31)</f>
        <v>39172</v>
      </c>
      <c r="C227" t="s">
        <v>662</v>
      </c>
      <c r="D227" t="s">
        <v>27</v>
      </c>
      <c r="E227" t="s">
        <v>15</v>
      </c>
      <c r="F227" t="s">
        <v>90</v>
      </c>
      <c r="H227" t="s">
        <v>29</v>
      </c>
      <c r="I227">
        <v>1798</v>
      </c>
      <c r="J227" t="s">
        <v>663</v>
      </c>
      <c r="K227" t="s">
        <v>604</v>
      </c>
      <c r="M227" t="s">
        <v>664</v>
      </c>
      <c r="O227" t="s">
        <v>665</v>
      </c>
      <c r="Q227" t="s">
        <v>666</v>
      </c>
    </row>
    <row r="228" spans="1:17">
      <c r="A228">
        <v>157</v>
      </c>
      <c r="B228" s="2">
        <f>DATE(2007,2,17)</f>
        <v>39130</v>
      </c>
      <c r="C228" t="s">
        <v>556</v>
      </c>
      <c r="D228" t="s">
        <v>708</v>
      </c>
      <c r="E228" t="s">
        <v>15</v>
      </c>
      <c r="F228" t="s">
        <v>411</v>
      </c>
      <c r="G228" t="s">
        <v>993</v>
      </c>
    </row>
    <row r="229" spans="1:17">
      <c r="A229">
        <v>158</v>
      </c>
      <c r="B229" s="2">
        <f>DATE(2006,12,14)</f>
        <v>39065</v>
      </c>
      <c r="C229" t="s">
        <v>556</v>
      </c>
      <c r="D229" s="1"/>
      <c r="E229" t="s">
        <v>15</v>
      </c>
      <c r="F229" s="7" t="s">
        <v>573</v>
      </c>
      <c r="I229" s="1"/>
      <c r="O229" t="s">
        <v>603</v>
      </c>
      <c r="Q229" t="s">
        <v>572</v>
      </c>
    </row>
    <row r="230" spans="1:17">
      <c r="A230">
        <v>159</v>
      </c>
      <c r="B230" s="2">
        <f>DATE(2006,11,18)</f>
        <v>39039</v>
      </c>
      <c r="C230" t="s">
        <v>556</v>
      </c>
      <c r="D230" t="s">
        <v>43</v>
      </c>
      <c r="E230" t="s">
        <v>15</v>
      </c>
      <c r="F230" s="7" t="s">
        <v>657</v>
      </c>
      <c r="H230" t="s">
        <v>183</v>
      </c>
      <c r="I230">
        <v>1912</v>
      </c>
      <c r="Q230" t="s">
        <v>661</v>
      </c>
    </row>
    <row r="231" spans="1:17">
      <c r="A231">
        <v>160</v>
      </c>
      <c r="B231" s="2">
        <f>DATE(2006,11,18)</f>
        <v>39039</v>
      </c>
      <c r="D231" t="s">
        <v>34</v>
      </c>
      <c r="F231" s="7" t="s">
        <v>658</v>
      </c>
      <c r="I231" s="1"/>
      <c r="Q231" t="s">
        <v>659</v>
      </c>
    </row>
    <row r="232" spans="1:17">
      <c r="A232">
        <v>161</v>
      </c>
      <c r="B232" s="2">
        <f>DATE(2006,11,18)</f>
        <v>39039</v>
      </c>
      <c r="C232" t="s">
        <v>556</v>
      </c>
      <c r="D232" t="s">
        <v>34</v>
      </c>
      <c r="E232" t="s">
        <v>15</v>
      </c>
      <c r="F232" t="s">
        <v>411</v>
      </c>
      <c r="H232" t="s">
        <v>240</v>
      </c>
      <c r="I232">
        <v>1930</v>
      </c>
      <c r="J232" t="s">
        <v>660</v>
      </c>
      <c r="Q232" t="s">
        <v>661</v>
      </c>
    </row>
    <row r="233" spans="1:17">
      <c r="A233">
        <v>162</v>
      </c>
      <c r="B233" s="2">
        <f>DATE(2006,11,18)</f>
        <v>39039</v>
      </c>
      <c r="C233" t="s">
        <v>556</v>
      </c>
      <c r="D233" t="s">
        <v>116</v>
      </c>
      <c r="E233" t="s">
        <v>15</v>
      </c>
      <c r="F233" t="s">
        <v>24</v>
      </c>
      <c r="H233" t="s">
        <v>117</v>
      </c>
      <c r="I233">
        <v>1985</v>
      </c>
      <c r="J233" t="s">
        <v>660</v>
      </c>
      <c r="Q233" t="s">
        <v>661</v>
      </c>
    </row>
    <row r="234" spans="1:17">
      <c r="A234">
        <v>163</v>
      </c>
      <c r="B234" s="2">
        <f>DATE(2006,6,24)</f>
        <v>38892</v>
      </c>
      <c r="C234" t="s">
        <v>556</v>
      </c>
      <c r="D234" t="s">
        <v>651</v>
      </c>
      <c r="E234" t="s">
        <v>15</v>
      </c>
      <c r="F234" t="s">
        <v>652</v>
      </c>
      <c r="I234" s="1"/>
      <c r="J234" t="s">
        <v>653</v>
      </c>
      <c r="K234" t="s">
        <v>654</v>
      </c>
      <c r="M234" t="s">
        <v>655</v>
      </c>
      <c r="Q234" t="s">
        <v>656</v>
      </c>
    </row>
    <row r="235" spans="1:17">
      <c r="A235">
        <v>164</v>
      </c>
      <c r="B235" s="2">
        <f>DATE(2006,4,29)</f>
        <v>38836</v>
      </c>
      <c r="C235" t="s">
        <v>556</v>
      </c>
      <c r="D235" t="s">
        <v>592</v>
      </c>
      <c r="E235" t="s">
        <v>15</v>
      </c>
      <c r="F235" t="s">
        <v>177</v>
      </c>
      <c r="H235" t="s">
        <v>81</v>
      </c>
      <c r="I235">
        <v>1724</v>
      </c>
      <c r="J235" t="s">
        <v>649</v>
      </c>
      <c r="L235" s="4" t="s">
        <v>608</v>
      </c>
      <c r="M235" t="s">
        <v>569</v>
      </c>
      <c r="N235" t="s">
        <v>650</v>
      </c>
      <c r="P235" t="s">
        <v>556</v>
      </c>
      <c r="Q235" t="s">
        <v>611</v>
      </c>
    </row>
    <row r="236" spans="1:17">
      <c r="B236" s="2">
        <f>DATE(2006,2,18)</f>
        <v>38766</v>
      </c>
      <c r="C236" t="s">
        <v>556</v>
      </c>
      <c r="D236" t="s">
        <v>193</v>
      </c>
      <c r="E236" t="s">
        <v>15</v>
      </c>
      <c r="F236" t="s">
        <v>194</v>
      </c>
      <c r="H236" t="s">
        <v>195</v>
      </c>
      <c r="I236">
        <v>1875</v>
      </c>
      <c r="J236" t="s">
        <v>645</v>
      </c>
      <c r="M236" s="4" t="s">
        <v>646</v>
      </c>
      <c r="N236" t="s">
        <v>647</v>
      </c>
      <c r="P236" t="s">
        <v>556</v>
      </c>
      <c r="Q236" t="s">
        <v>636</v>
      </c>
    </row>
    <row r="237" spans="1:17">
      <c r="B237" s="10" t="s">
        <v>769</v>
      </c>
      <c r="M237" s="4"/>
      <c r="N237" t="s">
        <v>648</v>
      </c>
    </row>
    <row r="238" spans="1:17">
      <c r="B238" s="2">
        <f>DATE(2005,12,14)</f>
        <v>38700</v>
      </c>
      <c r="C238" t="s">
        <v>556</v>
      </c>
      <c r="D238" s="1"/>
      <c r="E238" t="s">
        <v>15</v>
      </c>
      <c r="F238" s="7" t="s">
        <v>573</v>
      </c>
      <c r="I238" s="1"/>
      <c r="Q238" t="s">
        <v>572</v>
      </c>
    </row>
    <row r="239" spans="1:17">
      <c r="A239">
        <v>165</v>
      </c>
      <c r="B239" s="2">
        <f>DATE(2005,11,19)</f>
        <v>38675</v>
      </c>
      <c r="C239" t="s">
        <v>556</v>
      </c>
      <c r="D239" t="s">
        <v>47</v>
      </c>
      <c r="E239" t="s">
        <v>15</v>
      </c>
      <c r="F239" t="s">
        <v>509</v>
      </c>
      <c r="I239" s="1"/>
      <c r="P239" t="s">
        <v>556</v>
      </c>
      <c r="Q239" t="s">
        <v>571</v>
      </c>
    </row>
    <row r="240" spans="1:17">
      <c r="A240">
        <v>166</v>
      </c>
      <c r="B240" s="2">
        <f>DATE(2005,11,19)</f>
        <v>38675</v>
      </c>
      <c r="D240" t="s">
        <v>642</v>
      </c>
      <c r="E240" s="1"/>
      <c r="F240" t="s">
        <v>643</v>
      </c>
      <c r="I240" s="1"/>
      <c r="P240" t="s">
        <v>556</v>
      </c>
      <c r="Q240" t="s">
        <v>571</v>
      </c>
    </row>
    <row r="241" spans="1:17">
      <c r="A241">
        <v>167</v>
      </c>
      <c r="B241" s="2">
        <f>DATE(2005,11,19)</f>
        <v>38675</v>
      </c>
      <c r="C241" t="s">
        <v>556</v>
      </c>
      <c r="D241" t="s">
        <v>644</v>
      </c>
      <c r="E241" t="s">
        <v>15</v>
      </c>
      <c r="F241" t="s">
        <v>296</v>
      </c>
      <c r="H241" t="s">
        <v>297</v>
      </c>
      <c r="I241">
        <v>1887</v>
      </c>
      <c r="P241" t="s">
        <v>556</v>
      </c>
      <c r="Q241" t="s">
        <v>571</v>
      </c>
    </row>
    <row r="242" spans="1:17">
      <c r="A242">
        <v>168</v>
      </c>
      <c r="B242" s="2">
        <f>DATE(2005,11,19)</f>
        <v>38675</v>
      </c>
      <c r="C242" t="s">
        <v>556</v>
      </c>
      <c r="D242" t="s">
        <v>639</v>
      </c>
      <c r="E242" t="s">
        <v>15</v>
      </c>
      <c r="F242" t="s">
        <v>640</v>
      </c>
      <c r="I242">
        <v>1880</v>
      </c>
      <c r="M242" s="4" t="s">
        <v>604</v>
      </c>
      <c r="N242" t="s">
        <v>641</v>
      </c>
      <c r="P242" t="s">
        <v>556</v>
      </c>
      <c r="Q242" t="s">
        <v>571</v>
      </c>
    </row>
    <row r="243" spans="1:17">
      <c r="A243">
        <v>169</v>
      </c>
      <c r="B243" s="2">
        <f>DATE(2005,6,25)</f>
        <v>38528</v>
      </c>
      <c r="C243" t="s">
        <v>556</v>
      </c>
      <c r="D243" t="s">
        <v>47</v>
      </c>
      <c r="E243" t="s">
        <v>15</v>
      </c>
      <c r="F243" t="s">
        <v>620</v>
      </c>
      <c r="I243" s="1"/>
      <c r="Q243" t="s">
        <v>636</v>
      </c>
    </row>
    <row r="244" spans="1:17">
      <c r="A244">
        <v>170</v>
      </c>
      <c r="B244" s="2">
        <f t="shared" ref="B244:B259" si="22">DATE(2005,6,25)</f>
        <v>38528</v>
      </c>
      <c r="C244" t="s">
        <v>556</v>
      </c>
      <c r="D244" t="s">
        <v>172</v>
      </c>
      <c r="E244" t="s">
        <v>15</v>
      </c>
      <c r="F244" t="s">
        <v>621</v>
      </c>
      <c r="I244" s="1"/>
      <c r="J244" t="s">
        <v>635</v>
      </c>
      <c r="Q244" t="s">
        <v>636</v>
      </c>
    </row>
    <row r="245" spans="1:17">
      <c r="A245">
        <v>171</v>
      </c>
      <c r="B245" s="2">
        <f t="shared" si="22"/>
        <v>38528</v>
      </c>
      <c r="D245" t="s">
        <v>612</v>
      </c>
      <c r="E245" s="1"/>
      <c r="F245" t="s">
        <v>622</v>
      </c>
      <c r="I245" s="1"/>
      <c r="K245" t="s">
        <v>608</v>
      </c>
      <c r="Q245" t="s">
        <v>636</v>
      </c>
    </row>
    <row r="246" spans="1:17">
      <c r="A246">
        <v>172</v>
      </c>
      <c r="B246" s="2">
        <f t="shared" si="22"/>
        <v>38528</v>
      </c>
      <c r="D246" t="s">
        <v>31</v>
      </c>
      <c r="E246" s="1"/>
      <c r="F246" t="s">
        <v>623</v>
      </c>
      <c r="I246" s="1"/>
      <c r="P246" t="s">
        <v>556</v>
      </c>
      <c r="Q246" t="s">
        <v>636</v>
      </c>
    </row>
    <row r="247" spans="1:17">
      <c r="A247">
        <v>173</v>
      </c>
      <c r="B247" s="2">
        <f t="shared" si="22"/>
        <v>38528</v>
      </c>
      <c r="D247" t="s">
        <v>613</v>
      </c>
      <c r="E247" s="1"/>
      <c r="F247" t="s">
        <v>624</v>
      </c>
      <c r="I247" s="1"/>
      <c r="M247" t="s">
        <v>604</v>
      </c>
      <c r="Q247" t="s">
        <v>636</v>
      </c>
    </row>
    <row r="248" spans="1:17">
      <c r="A248">
        <v>174</v>
      </c>
      <c r="B248" s="2">
        <f t="shared" si="22"/>
        <v>38528</v>
      </c>
      <c r="D248" t="s">
        <v>614</v>
      </c>
      <c r="E248" s="1"/>
      <c r="F248" t="s">
        <v>625</v>
      </c>
      <c r="I248" s="1"/>
      <c r="K248" t="s">
        <v>608</v>
      </c>
      <c r="Q248" t="s">
        <v>636</v>
      </c>
    </row>
    <row r="249" spans="1:17">
      <c r="A249">
        <v>175</v>
      </c>
      <c r="B249" s="2">
        <f t="shared" si="22"/>
        <v>38528</v>
      </c>
      <c r="C249" t="s">
        <v>556</v>
      </c>
      <c r="D249" t="s">
        <v>614</v>
      </c>
      <c r="E249" t="s">
        <v>15</v>
      </c>
      <c r="F249" t="s">
        <v>626</v>
      </c>
      <c r="I249" s="1"/>
      <c r="Q249" t="s">
        <v>636</v>
      </c>
    </row>
    <row r="250" spans="1:17">
      <c r="A250">
        <v>176</v>
      </c>
      <c r="B250" s="2">
        <f t="shared" si="22"/>
        <v>38528</v>
      </c>
      <c r="C250" t="s">
        <v>556</v>
      </c>
      <c r="D250" t="s">
        <v>615</v>
      </c>
      <c r="E250" t="s">
        <v>15</v>
      </c>
      <c r="F250" t="s">
        <v>627</v>
      </c>
      <c r="I250" s="1"/>
      <c r="Q250" t="s">
        <v>636</v>
      </c>
    </row>
    <row r="251" spans="1:17">
      <c r="A251">
        <v>177</v>
      </c>
      <c r="B251" s="2">
        <f t="shared" si="22"/>
        <v>38528</v>
      </c>
      <c r="C251" t="s">
        <v>556</v>
      </c>
      <c r="D251" t="s">
        <v>616</v>
      </c>
      <c r="E251" t="s">
        <v>15</v>
      </c>
      <c r="F251" t="s">
        <v>628</v>
      </c>
      <c r="I251" s="1"/>
      <c r="Q251" t="s">
        <v>636</v>
      </c>
    </row>
    <row r="252" spans="1:17">
      <c r="A252">
        <v>178</v>
      </c>
      <c r="B252" s="2">
        <f t="shared" si="22"/>
        <v>38528</v>
      </c>
      <c r="D252" t="s">
        <v>616</v>
      </c>
      <c r="E252" s="1"/>
      <c r="F252" t="s">
        <v>637</v>
      </c>
      <c r="I252" s="1"/>
      <c r="J252" t="s">
        <v>635</v>
      </c>
      <c r="Q252" t="s">
        <v>636</v>
      </c>
    </row>
    <row r="253" spans="1:17">
      <c r="A253">
        <v>179</v>
      </c>
      <c r="B253" s="2">
        <f t="shared" si="22"/>
        <v>38528</v>
      </c>
      <c r="D253" t="s">
        <v>617</v>
      </c>
      <c r="E253" s="1"/>
      <c r="F253" t="s">
        <v>629</v>
      </c>
      <c r="I253" s="1"/>
      <c r="P253" t="s">
        <v>556</v>
      </c>
      <c r="Q253" t="s">
        <v>636</v>
      </c>
    </row>
    <row r="254" spans="1:17">
      <c r="A254">
        <v>180</v>
      </c>
      <c r="B254" s="2">
        <f t="shared" si="22"/>
        <v>38528</v>
      </c>
      <c r="C254" t="s">
        <v>556</v>
      </c>
      <c r="D254" t="s">
        <v>613</v>
      </c>
      <c r="E254" t="s">
        <v>15</v>
      </c>
      <c r="F254" t="s">
        <v>630</v>
      </c>
      <c r="I254" s="1"/>
      <c r="Q254" t="s">
        <v>636</v>
      </c>
    </row>
    <row r="255" spans="1:17">
      <c r="A255">
        <v>181</v>
      </c>
      <c r="B255" s="2">
        <f t="shared" si="22"/>
        <v>38528</v>
      </c>
      <c r="C255" t="s">
        <v>556</v>
      </c>
      <c r="D255" t="s">
        <v>613</v>
      </c>
      <c r="E255" t="s">
        <v>15</v>
      </c>
      <c r="F255" t="s">
        <v>631</v>
      </c>
      <c r="I255" s="1"/>
      <c r="Q255" t="s">
        <v>636</v>
      </c>
    </row>
    <row r="256" spans="1:17">
      <c r="A256">
        <v>182</v>
      </c>
      <c r="B256" s="2">
        <f t="shared" si="22"/>
        <v>38528</v>
      </c>
      <c r="D256" t="s">
        <v>259</v>
      </c>
      <c r="E256" s="1"/>
      <c r="F256" t="s">
        <v>632</v>
      </c>
      <c r="I256" s="1"/>
      <c r="J256" t="s">
        <v>635</v>
      </c>
      <c r="Q256" t="s">
        <v>636</v>
      </c>
    </row>
    <row r="257" spans="1:17">
      <c r="A257">
        <v>183</v>
      </c>
      <c r="B257" s="2">
        <f t="shared" si="22"/>
        <v>38528</v>
      </c>
      <c r="D257" t="s">
        <v>618</v>
      </c>
      <c r="E257" s="1"/>
      <c r="F257" t="s">
        <v>638</v>
      </c>
      <c r="I257" s="1"/>
      <c r="J257" t="s">
        <v>635</v>
      </c>
      <c r="K257" t="s">
        <v>608</v>
      </c>
      <c r="M257" t="s">
        <v>604</v>
      </c>
      <c r="Q257" t="s">
        <v>636</v>
      </c>
    </row>
    <row r="258" spans="1:17">
      <c r="A258">
        <v>184</v>
      </c>
      <c r="B258" s="2">
        <f t="shared" si="22"/>
        <v>38528</v>
      </c>
      <c r="D258" t="s">
        <v>193</v>
      </c>
      <c r="E258" s="1"/>
      <c r="F258" t="s">
        <v>633</v>
      </c>
      <c r="I258" s="1"/>
      <c r="J258" t="s">
        <v>635</v>
      </c>
      <c r="M258" t="s">
        <v>604</v>
      </c>
      <c r="Q258" t="s">
        <v>636</v>
      </c>
    </row>
    <row r="259" spans="1:17">
      <c r="A259">
        <v>185</v>
      </c>
      <c r="B259" s="2">
        <f t="shared" si="22"/>
        <v>38528</v>
      </c>
      <c r="C259" t="s">
        <v>556</v>
      </c>
      <c r="D259" t="s">
        <v>619</v>
      </c>
      <c r="E259" t="s">
        <v>15</v>
      </c>
      <c r="F259" t="s">
        <v>634</v>
      </c>
      <c r="I259" s="1"/>
      <c r="Q259" t="s">
        <v>636</v>
      </c>
    </row>
    <row r="260" spans="1:17">
      <c r="A260">
        <v>186</v>
      </c>
      <c r="B260" s="2">
        <f>DATE(2005,4,9)</f>
        <v>38451</v>
      </c>
      <c r="C260" t="s">
        <v>556</v>
      </c>
      <c r="D260" t="s">
        <v>31</v>
      </c>
      <c r="E260" t="s">
        <v>15</v>
      </c>
      <c r="F260" t="s">
        <v>605</v>
      </c>
      <c r="I260" s="1"/>
    </row>
    <row r="261" spans="1:17">
      <c r="A261">
        <v>187</v>
      </c>
      <c r="B261" s="2">
        <f>DATE(2005,4,9)</f>
        <v>38451</v>
      </c>
      <c r="C261" t="s">
        <v>556</v>
      </c>
      <c r="D261" t="s">
        <v>31</v>
      </c>
      <c r="E261" s="1"/>
      <c r="F261" t="s">
        <v>606</v>
      </c>
      <c r="I261" s="1"/>
    </row>
    <row r="262" spans="1:17">
      <c r="A262">
        <v>188</v>
      </c>
      <c r="B262" s="2">
        <f>DATE(2005,4,9)</f>
        <v>38451</v>
      </c>
      <c r="C262" t="s">
        <v>556</v>
      </c>
      <c r="D262" t="s">
        <v>31</v>
      </c>
      <c r="E262" t="s">
        <v>15</v>
      </c>
      <c r="F262" t="s">
        <v>607</v>
      </c>
      <c r="I262" s="1"/>
      <c r="J262" t="s">
        <v>598</v>
      </c>
    </row>
    <row r="263" spans="1:17">
      <c r="A263">
        <v>189</v>
      </c>
      <c r="B263" s="2">
        <f>DATE(2005,4,9)</f>
        <v>38451</v>
      </c>
      <c r="C263" t="s">
        <v>556</v>
      </c>
      <c r="D263" t="s">
        <v>31</v>
      </c>
      <c r="E263" t="s">
        <v>15</v>
      </c>
      <c r="F263" t="s">
        <v>524</v>
      </c>
      <c r="I263" s="1"/>
      <c r="J263" t="s">
        <v>598</v>
      </c>
      <c r="K263" t="s">
        <v>608</v>
      </c>
      <c r="M263" t="s">
        <v>609</v>
      </c>
      <c r="O263" t="s">
        <v>610</v>
      </c>
      <c r="Q263" t="s">
        <v>611</v>
      </c>
    </row>
    <row r="264" spans="1:17">
      <c r="A264">
        <v>190</v>
      </c>
      <c r="B264" s="2">
        <f>DATE(2005,3,5)</f>
        <v>38416</v>
      </c>
      <c r="C264" t="s">
        <v>556</v>
      </c>
      <c r="D264" t="s">
        <v>47</v>
      </c>
      <c r="E264" t="s">
        <v>15</v>
      </c>
      <c r="F264" t="s">
        <v>48</v>
      </c>
      <c r="H264" t="s">
        <v>49</v>
      </c>
      <c r="I264">
        <v>1742</v>
      </c>
      <c r="J264" t="s">
        <v>559</v>
      </c>
      <c r="L264" t="s">
        <v>602</v>
      </c>
      <c r="M264" t="s">
        <v>604</v>
      </c>
      <c r="O264" t="s">
        <v>603</v>
      </c>
    </row>
    <row r="265" spans="1:17">
      <c r="A265">
        <v>191</v>
      </c>
      <c r="B265" s="2">
        <f>DATE(2004,12,15)</f>
        <v>38336</v>
      </c>
      <c r="C265" t="s">
        <v>556</v>
      </c>
      <c r="D265" s="1"/>
      <c r="E265" t="s">
        <v>15</v>
      </c>
      <c r="F265" s="7" t="s">
        <v>573</v>
      </c>
      <c r="I265" s="1"/>
      <c r="Q265" t="s">
        <v>572</v>
      </c>
    </row>
    <row r="266" spans="1:17">
      <c r="A266">
        <v>192</v>
      </c>
      <c r="B266" s="2">
        <f>DATE(2004,12,4)</f>
        <v>38325</v>
      </c>
      <c r="C266" t="s">
        <v>556</v>
      </c>
      <c r="D266" t="s">
        <v>592</v>
      </c>
      <c r="E266" s="1"/>
      <c r="F266" s="7" t="s">
        <v>593</v>
      </c>
      <c r="H266" t="s">
        <v>81</v>
      </c>
      <c r="I266">
        <v>1731</v>
      </c>
      <c r="Q266" t="s">
        <v>571</v>
      </c>
    </row>
    <row r="267" spans="1:17">
      <c r="A267">
        <v>193</v>
      </c>
      <c r="B267" s="2">
        <f>DATE(2004,12,4)</f>
        <v>38325</v>
      </c>
      <c r="C267" t="s">
        <v>556</v>
      </c>
      <c r="D267" t="s">
        <v>597</v>
      </c>
      <c r="E267" t="s">
        <v>15</v>
      </c>
      <c r="F267" s="7" t="s">
        <v>591</v>
      </c>
      <c r="H267" t="s">
        <v>85</v>
      </c>
      <c r="I267">
        <v>1846</v>
      </c>
      <c r="J267" t="s">
        <v>598</v>
      </c>
      <c r="K267" t="s">
        <v>599</v>
      </c>
      <c r="M267" t="s">
        <v>600</v>
      </c>
      <c r="O267" t="s">
        <v>601</v>
      </c>
      <c r="Q267" t="s">
        <v>571</v>
      </c>
    </row>
    <row r="268" spans="1:17">
      <c r="A268">
        <v>194</v>
      </c>
      <c r="B268" s="2">
        <f>DATE(2004,12,4)</f>
        <v>38325</v>
      </c>
      <c r="C268" t="s">
        <v>556</v>
      </c>
      <c r="D268" t="s">
        <v>594</v>
      </c>
      <c r="E268" s="1"/>
      <c r="F268" s="7" t="s">
        <v>595</v>
      </c>
      <c r="Q268" t="s">
        <v>571</v>
      </c>
    </row>
    <row r="269" spans="1:17">
      <c r="A269">
        <v>195</v>
      </c>
      <c r="B269" s="2">
        <f>DATE(2004,12,4)</f>
        <v>38325</v>
      </c>
      <c r="C269" t="s">
        <v>556</v>
      </c>
      <c r="D269" t="s">
        <v>596</v>
      </c>
      <c r="E269" t="s">
        <v>15</v>
      </c>
      <c r="F269" s="7" t="s">
        <v>39</v>
      </c>
      <c r="I269">
        <v>1959</v>
      </c>
      <c r="J269" t="s">
        <v>598</v>
      </c>
      <c r="Q269" t="s">
        <v>571</v>
      </c>
    </row>
    <row r="270" spans="1:17">
      <c r="A270">
        <v>196</v>
      </c>
      <c r="B270" s="2">
        <f t="shared" ref="B270:B275" si="23">DATE(2004,6,26)</f>
        <v>38164</v>
      </c>
      <c r="C270" t="s">
        <v>556</v>
      </c>
      <c r="D270" t="s">
        <v>575</v>
      </c>
      <c r="E270" t="s">
        <v>15</v>
      </c>
      <c r="F270" s="7" t="s">
        <v>578</v>
      </c>
    </row>
    <row r="271" spans="1:17">
      <c r="A271">
        <v>197</v>
      </c>
      <c r="B271" s="2">
        <f t="shared" si="23"/>
        <v>38164</v>
      </c>
      <c r="C271" t="s">
        <v>556</v>
      </c>
      <c r="D271" t="s">
        <v>576</v>
      </c>
      <c r="E271" t="s">
        <v>15</v>
      </c>
      <c r="F271" s="7" t="s">
        <v>579</v>
      </c>
    </row>
    <row r="272" spans="1:17">
      <c r="A272">
        <v>198</v>
      </c>
      <c r="B272" s="2">
        <f t="shared" si="23"/>
        <v>38164</v>
      </c>
      <c r="C272" t="s">
        <v>556</v>
      </c>
      <c r="D272" t="s">
        <v>575</v>
      </c>
      <c r="E272" t="s">
        <v>15</v>
      </c>
      <c r="F272" s="7" t="s">
        <v>580</v>
      </c>
    </row>
    <row r="273" spans="1:17">
      <c r="A273">
        <v>199</v>
      </c>
      <c r="B273" s="2">
        <f t="shared" si="23"/>
        <v>38164</v>
      </c>
      <c r="C273" t="s">
        <v>556</v>
      </c>
      <c r="D273" t="s">
        <v>581</v>
      </c>
      <c r="F273" s="7" t="s">
        <v>582</v>
      </c>
    </row>
    <row r="274" spans="1:17">
      <c r="A274">
        <v>200</v>
      </c>
      <c r="B274" s="2">
        <f t="shared" si="23"/>
        <v>38164</v>
      </c>
      <c r="C274" t="s">
        <v>556</v>
      </c>
      <c r="D274" t="s">
        <v>34</v>
      </c>
      <c r="E274" t="s">
        <v>15</v>
      </c>
      <c r="F274" s="7" t="s">
        <v>583</v>
      </c>
    </row>
    <row r="275" spans="1:17">
      <c r="A275">
        <v>201</v>
      </c>
      <c r="B275" s="2">
        <f t="shared" si="23"/>
        <v>38164</v>
      </c>
      <c r="C275" t="s">
        <v>556</v>
      </c>
      <c r="D275" t="s">
        <v>577</v>
      </c>
      <c r="E275" t="s">
        <v>15</v>
      </c>
      <c r="F275" s="7" t="s">
        <v>584</v>
      </c>
    </row>
    <row r="276" spans="1:17">
      <c r="A276">
        <v>202</v>
      </c>
      <c r="B276" s="2">
        <f>DATE(2004,4,26)</f>
        <v>38103</v>
      </c>
      <c r="C276" t="s">
        <v>556</v>
      </c>
      <c r="D276" t="s">
        <v>134</v>
      </c>
      <c r="E276" t="s">
        <v>15</v>
      </c>
      <c r="F276" s="7" t="s">
        <v>574</v>
      </c>
      <c r="H276" s="6" t="s">
        <v>104</v>
      </c>
      <c r="I276">
        <v>1610</v>
      </c>
    </row>
    <row r="277" spans="1:17">
      <c r="A277">
        <v>203</v>
      </c>
      <c r="B277" s="2">
        <f>DATE(2003,12,17)</f>
        <v>37972</v>
      </c>
      <c r="C277" t="s">
        <v>556</v>
      </c>
      <c r="D277" s="1"/>
      <c r="E277" t="s">
        <v>15</v>
      </c>
      <c r="F277" s="7" t="s">
        <v>573</v>
      </c>
      <c r="I277" s="1"/>
      <c r="Q277" t="s">
        <v>572</v>
      </c>
    </row>
    <row r="278" spans="1:17">
      <c r="A278">
        <v>204</v>
      </c>
      <c r="B278" s="2">
        <f>DATE(2003,11,29)</f>
        <v>37954</v>
      </c>
      <c r="C278" t="s">
        <v>556</v>
      </c>
      <c r="D278" t="s">
        <v>43</v>
      </c>
      <c r="E278" t="s">
        <v>15</v>
      </c>
      <c r="F278" s="7" t="s">
        <v>563</v>
      </c>
      <c r="H278" t="s">
        <v>183</v>
      </c>
      <c r="I278">
        <v>1914</v>
      </c>
      <c r="Q278" t="s">
        <v>571</v>
      </c>
    </row>
    <row r="279" spans="1:17">
      <c r="A279">
        <v>205</v>
      </c>
      <c r="B279" s="2">
        <f>DATE(2003,11,29)</f>
        <v>37954</v>
      </c>
      <c r="D279" t="s">
        <v>43</v>
      </c>
      <c r="F279" s="7" t="s">
        <v>564</v>
      </c>
      <c r="H279" t="s">
        <v>183</v>
      </c>
      <c r="Q279" t="s">
        <v>571</v>
      </c>
    </row>
    <row r="280" spans="1:17">
      <c r="A280">
        <v>206</v>
      </c>
      <c r="B280" s="2">
        <f>DATE(2003,11,29)</f>
        <v>37954</v>
      </c>
      <c r="C280" t="s">
        <v>556</v>
      </c>
      <c r="D280" t="s">
        <v>111</v>
      </c>
      <c r="E280" t="s">
        <v>15</v>
      </c>
      <c r="F280" s="7" t="s">
        <v>203</v>
      </c>
      <c r="H280" t="s">
        <v>113</v>
      </c>
      <c r="J280" t="s">
        <v>567</v>
      </c>
      <c r="K280" t="s">
        <v>568</v>
      </c>
      <c r="M280" t="s">
        <v>569</v>
      </c>
      <c r="O280" t="s">
        <v>570</v>
      </c>
      <c r="Q280" t="s">
        <v>571</v>
      </c>
    </row>
    <row r="281" spans="1:17">
      <c r="A281">
        <v>207</v>
      </c>
      <c r="B281" s="2">
        <f>DATE(2003,11,29)</f>
        <v>37954</v>
      </c>
      <c r="D281" t="s">
        <v>566</v>
      </c>
      <c r="F281" s="7" t="s">
        <v>565</v>
      </c>
      <c r="H281" s="6" t="s">
        <v>81</v>
      </c>
      <c r="Q281" t="s">
        <v>571</v>
      </c>
    </row>
    <row r="282" spans="1:17">
      <c r="A282">
        <v>208</v>
      </c>
      <c r="B282" s="2">
        <f>DATE(2003,11,29)</f>
        <v>37954</v>
      </c>
      <c r="C282" t="s">
        <v>556</v>
      </c>
      <c r="D282" t="s">
        <v>64</v>
      </c>
      <c r="E282" t="s">
        <v>15</v>
      </c>
      <c r="F282" s="7" t="s">
        <v>125</v>
      </c>
      <c r="H282" t="s">
        <v>66</v>
      </c>
      <c r="I282">
        <v>1815</v>
      </c>
      <c r="K282" t="s">
        <v>568</v>
      </c>
      <c r="M282" t="s">
        <v>569</v>
      </c>
      <c r="O282" t="s">
        <v>570</v>
      </c>
      <c r="Q282" t="s">
        <v>571</v>
      </c>
    </row>
    <row r="283" spans="1:17">
      <c r="A283">
        <v>209</v>
      </c>
      <c r="B283" s="2">
        <f>DATE(2003,4,26)</f>
        <v>37737</v>
      </c>
      <c r="C283" t="s">
        <v>556</v>
      </c>
      <c r="D283" t="s">
        <v>172</v>
      </c>
      <c r="E283" t="s">
        <v>15</v>
      </c>
      <c r="F283" s="7" t="s">
        <v>557</v>
      </c>
      <c r="H283" s="6" t="s">
        <v>244</v>
      </c>
      <c r="I283">
        <v>1695</v>
      </c>
      <c r="Q283" t="s">
        <v>562</v>
      </c>
    </row>
    <row r="284" spans="1:17">
      <c r="A284">
        <v>210</v>
      </c>
      <c r="B284" s="2">
        <f>DATE(2003,4,26)</f>
        <v>37737</v>
      </c>
      <c r="C284" t="s">
        <v>556</v>
      </c>
      <c r="D284" t="s">
        <v>116</v>
      </c>
      <c r="E284" t="s">
        <v>15</v>
      </c>
      <c r="F284" s="7" t="s">
        <v>39</v>
      </c>
      <c r="H284" s="6" t="s">
        <v>558</v>
      </c>
      <c r="I284">
        <v>1974</v>
      </c>
      <c r="Q284" t="s">
        <v>562</v>
      </c>
    </row>
    <row r="285" spans="1:17">
      <c r="A285">
        <v>211</v>
      </c>
      <c r="B285" s="2">
        <f>DATE(2003,4,26)</f>
        <v>37737</v>
      </c>
      <c r="C285" t="s">
        <v>556</v>
      </c>
      <c r="D285" t="s">
        <v>23</v>
      </c>
      <c r="E285" t="s">
        <v>15</v>
      </c>
      <c r="F285" s="7" t="s">
        <v>24</v>
      </c>
      <c r="H285" t="s">
        <v>25</v>
      </c>
      <c r="I285">
        <v>1889</v>
      </c>
      <c r="J285" t="s">
        <v>559</v>
      </c>
      <c r="O285" t="s">
        <v>560</v>
      </c>
      <c r="Q285" t="s">
        <v>561</v>
      </c>
    </row>
    <row r="286" spans="1:17">
      <c r="A286">
        <v>212</v>
      </c>
      <c r="B286" s="2">
        <f>DATE(2,12,7)</f>
        <v>1072</v>
      </c>
      <c r="C286" t="s">
        <v>13</v>
      </c>
      <c r="D286" t="s">
        <v>47</v>
      </c>
      <c r="E286" t="s">
        <v>15</v>
      </c>
      <c r="F286" t="s">
        <v>48</v>
      </c>
      <c r="H286" t="s">
        <v>49</v>
      </c>
      <c r="I286">
        <v>1742</v>
      </c>
      <c r="J286" t="s">
        <v>554</v>
      </c>
      <c r="K286" t="s">
        <v>555</v>
      </c>
      <c r="M286" t="s">
        <v>59</v>
      </c>
      <c r="O286" t="s">
        <v>534</v>
      </c>
      <c r="Q286" t="s">
        <v>77</v>
      </c>
    </row>
    <row r="287" spans="1:17">
      <c r="A287">
        <v>213</v>
      </c>
      <c r="B287" s="2">
        <f>DATE(2002,4,20)</f>
        <v>37366</v>
      </c>
      <c r="C287" t="s">
        <v>13</v>
      </c>
      <c r="D287" s="7" t="s">
        <v>27</v>
      </c>
      <c r="E287" t="s">
        <v>15</v>
      </c>
      <c r="F287" s="7" t="s">
        <v>551</v>
      </c>
      <c r="H287" t="s">
        <v>29</v>
      </c>
      <c r="I287">
        <v>1801</v>
      </c>
      <c r="J287" t="s">
        <v>552</v>
      </c>
      <c r="M287" t="s">
        <v>59</v>
      </c>
      <c r="O287" t="s">
        <v>553</v>
      </c>
      <c r="Q287" t="s">
        <v>545</v>
      </c>
    </row>
    <row r="288" spans="1:17">
      <c r="A288">
        <v>214</v>
      </c>
      <c r="B288" s="2">
        <f>DATE(1,12,15)</f>
        <v>715</v>
      </c>
      <c r="C288" t="s">
        <v>13</v>
      </c>
      <c r="D288" t="s">
        <v>259</v>
      </c>
      <c r="E288" t="s">
        <v>15</v>
      </c>
      <c r="F288" t="s">
        <v>260</v>
      </c>
      <c r="H288" t="s">
        <v>261</v>
      </c>
      <c r="I288">
        <v>1863</v>
      </c>
      <c r="J288" t="s">
        <v>546</v>
      </c>
      <c r="K288" t="s">
        <v>547</v>
      </c>
      <c r="M288" t="s">
        <v>548</v>
      </c>
      <c r="O288" t="s">
        <v>534</v>
      </c>
      <c r="Q288" t="s">
        <v>549</v>
      </c>
    </row>
    <row r="289" spans="1:17">
      <c r="A289">
        <v>215</v>
      </c>
      <c r="B289" s="2">
        <f>DATE(1,5,12)</f>
        <v>498</v>
      </c>
      <c r="C289" t="s">
        <v>13</v>
      </c>
      <c r="D289" t="s">
        <v>537</v>
      </c>
      <c r="E289" t="s">
        <v>15</v>
      </c>
      <c r="F289" t="s">
        <v>54</v>
      </c>
      <c r="H289" s="6" t="s">
        <v>540</v>
      </c>
      <c r="K289" t="s">
        <v>542</v>
      </c>
      <c r="M289" t="s">
        <v>543</v>
      </c>
      <c r="O289" t="s">
        <v>544</v>
      </c>
    </row>
    <row r="290" spans="1:17">
      <c r="A290">
        <v>216</v>
      </c>
      <c r="B290" s="2">
        <f>DATE(1,5,12)</f>
        <v>498</v>
      </c>
      <c r="C290" t="s">
        <v>13</v>
      </c>
      <c r="D290" t="s">
        <v>538</v>
      </c>
      <c r="E290" t="s">
        <v>15</v>
      </c>
      <c r="F290" t="s">
        <v>54</v>
      </c>
      <c r="H290" s="6" t="s">
        <v>541</v>
      </c>
      <c r="I290">
        <v>1760</v>
      </c>
      <c r="K290" t="s">
        <v>542</v>
      </c>
      <c r="M290" t="s">
        <v>543</v>
      </c>
      <c r="O290" t="s">
        <v>544</v>
      </c>
      <c r="Q290" t="s">
        <v>545</v>
      </c>
    </row>
    <row r="291" spans="1:17">
      <c r="A291">
        <v>217</v>
      </c>
      <c r="B291" s="2">
        <f>DATE(1,5,12)</f>
        <v>498</v>
      </c>
      <c r="C291" t="s">
        <v>13</v>
      </c>
      <c r="D291" t="s">
        <v>31</v>
      </c>
      <c r="E291" t="s">
        <v>15</v>
      </c>
      <c r="F291" t="s">
        <v>539</v>
      </c>
      <c r="H291" s="6" t="s">
        <v>33</v>
      </c>
      <c r="I291">
        <v>1780</v>
      </c>
      <c r="K291" t="s">
        <v>542</v>
      </c>
      <c r="M291" t="s">
        <v>543</v>
      </c>
      <c r="O291" t="s">
        <v>544</v>
      </c>
      <c r="Q291" t="s">
        <v>545</v>
      </c>
    </row>
    <row r="292" spans="1:17">
      <c r="A292">
        <v>218</v>
      </c>
      <c r="B292" s="2">
        <f>DATE(0,12,13)</f>
        <v>348</v>
      </c>
      <c r="C292" t="s">
        <v>13</v>
      </c>
      <c r="D292" s="1"/>
      <c r="E292" s="1"/>
      <c r="F292" t="s">
        <v>536</v>
      </c>
      <c r="I292" s="1"/>
    </row>
    <row r="293" spans="1:17">
      <c r="A293">
        <v>219</v>
      </c>
      <c r="B293" s="2">
        <f>DATE(2000,11,25)</f>
        <v>36855</v>
      </c>
      <c r="C293" t="s">
        <v>13</v>
      </c>
      <c r="D293" s="7" t="s">
        <v>47</v>
      </c>
      <c r="E293" t="s">
        <v>15</v>
      </c>
      <c r="F293" s="7" t="s">
        <v>212</v>
      </c>
      <c r="H293" s="6" t="s">
        <v>49</v>
      </c>
      <c r="I293">
        <v>1727</v>
      </c>
      <c r="J293" t="s">
        <v>531</v>
      </c>
      <c r="K293" t="s">
        <v>532</v>
      </c>
      <c r="M293" t="s">
        <v>533</v>
      </c>
      <c r="O293" t="s">
        <v>534</v>
      </c>
      <c r="Q293" t="s">
        <v>77</v>
      </c>
    </row>
    <row r="294" spans="1:17">
      <c r="A294">
        <v>220</v>
      </c>
      <c r="B294" s="2">
        <f>DATE(2000,11,25)</f>
        <v>36855</v>
      </c>
      <c r="D294" t="s">
        <v>79</v>
      </c>
      <c r="F294" s="7" t="s">
        <v>535</v>
      </c>
      <c r="H294" s="6" t="s">
        <v>81</v>
      </c>
      <c r="Q294" t="s">
        <v>77</v>
      </c>
    </row>
    <row r="295" spans="1:17">
      <c r="A295">
        <v>221</v>
      </c>
      <c r="B295" s="2">
        <f>DATE(2000,11,25)</f>
        <v>36855</v>
      </c>
      <c r="C295" t="s">
        <v>13</v>
      </c>
      <c r="D295" s="7" t="s">
        <v>27</v>
      </c>
      <c r="E295" t="s">
        <v>15</v>
      </c>
      <c r="F295" s="7" t="s">
        <v>473</v>
      </c>
      <c r="H295" s="6" t="s">
        <v>29</v>
      </c>
      <c r="I295">
        <v>1798</v>
      </c>
      <c r="J295" t="s">
        <v>531</v>
      </c>
      <c r="K295" t="s">
        <v>532</v>
      </c>
      <c r="M295" t="s">
        <v>533</v>
      </c>
      <c r="O295" t="s">
        <v>534</v>
      </c>
      <c r="Q295" t="s">
        <v>77</v>
      </c>
    </row>
    <row r="296" spans="1:17" ht="15.75">
      <c r="A296">
        <v>222</v>
      </c>
      <c r="B296" s="2">
        <f>DATE(2000,6,28)</f>
        <v>36705</v>
      </c>
      <c r="C296" t="s">
        <v>26</v>
      </c>
      <c r="E296" s="7"/>
      <c r="F296" s="11" t="s">
        <v>530</v>
      </c>
      <c r="G296" s="7"/>
      <c r="H296" s="7"/>
      <c r="I296" s="1"/>
    </row>
    <row r="297" spans="1:17">
      <c r="A297">
        <v>223</v>
      </c>
      <c r="B297" s="2">
        <f t="shared" ref="B297:B315" si="24">DATE(2000,6,28)</f>
        <v>36705</v>
      </c>
      <c r="C297" t="s">
        <v>26</v>
      </c>
      <c r="D297" s="7" t="s">
        <v>792</v>
      </c>
      <c r="E297" s="7" t="s">
        <v>15</v>
      </c>
      <c r="F297" s="7" t="s">
        <v>793</v>
      </c>
      <c r="G297" s="7"/>
      <c r="H297" s="7"/>
      <c r="I297" s="1"/>
    </row>
    <row r="298" spans="1:17">
      <c r="A298">
        <v>224</v>
      </c>
      <c r="B298" s="2">
        <f t="shared" si="24"/>
        <v>36705</v>
      </c>
      <c r="C298" t="s">
        <v>26</v>
      </c>
      <c r="D298" s="7" t="s">
        <v>794</v>
      </c>
      <c r="E298" s="7" t="s">
        <v>15</v>
      </c>
      <c r="F298" s="7" t="s">
        <v>795</v>
      </c>
      <c r="G298" s="7"/>
      <c r="H298" s="7"/>
      <c r="I298" s="1"/>
    </row>
    <row r="299" spans="1:17">
      <c r="A299">
        <v>225</v>
      </c>
      <c r="B299" s="2">
        <f t="shared" si="24"/>
        <v>36705</v>
      </c>
      <c r="D299" s="7" t="s">
        <v>796</v>
      </c>
      <c r="E299" s="7"/>
      <c r="F299" s="7" t="s">
        <v>804</v>
      </c>
      <c r="G299" s="7"/>
      <c r="H299" s="7"/>
      <c r="I299" s="1"/>
    </row>
    <row r="300" spans="1:17">
      <c r="A300">
        <v>226</v>
      </c>
      <c r="B300" s="2">
        <f t="shared" si="24"/>
        <v>36705</v>
      </c>
      <c r="D300" s="7" t="s">
        <v>797</v>
      </c>
      <c r="E300" s="7"/>
      <c r="F300" s="7" t="s">
        <v>859</v>
      </c>
      <c r="G300" s="7"/>
      <c r="H300" s="7"/>
      <c r="I300" s="1"/>
    </row>
    <row r="301" spans="1:17">
      <c r="A301">
        <v>227</v>
      </c>
      <c r="B301" s="2">
        <f t="shared" si="24"/>
        <v>36705</v>
      </c>
      <c r="D301" s="7" t="s">
        <v>798</v>
      </c>
      <c r="E301" s="7"/>
      <c r="F301" s="7" t="s">
        <v>805</v>
      </c>
      <c r="G301" s="7"/>
      <c r="H301" s="7"/>
      <c r="I301" s="1"/>
    </row>
    <row r="302" spans="1:17">
      <c r="A302">
        <v>228</v>
      </c>
      <c r="B302" s="2">
        <f t="shared" si="24"/>
        <v>36705</v>
      </c>
      <c r="C302" t="s">
        <v>26</v>
      </c>
      <c r="D302" s="7" t="s">
        <v>799</v>
      </c>
      <c r="E302" t="s">
        <v>15</v>
      </c>
      <c r="F302" s="7" t="s">
        <v>806</v>
      </c>
      <c r="G302" s="7"/>
      <c r="H302" s="7"/>
      <c r="I302" s="1"/>
    </row>
    <row r="303" spans="1:17">
      <c r="A303">
        <v>229</v>
      </c>
      <c r="B303" s="2">
        <f t="shared" si="24"/>
        <v>36705</v>
      </c>
      <c r="C303" t="s">
        <v>26</v>
      </c>
      <c r="D303" s="7" t="s">
        <v>794</v>
      </c>
      <c r="E303" t="s">
        <v>15</v>
      </c>
      <c r="F303" s="7" t="s">
        <v>807</v>
      </c>
      <c r="G303" s="7"/>
      <c r="H303" s="7"/>
      <c r="I303" s="1"/>
    </row>
    <row r="304" spans="1:17">
      <c r="A304">
        <v>230</v>
      </c>
      <c r="B304" s="2">
        <f t="shared" si="24"/>
        <v>36705</v>
      </c>
      <c r="C304" t="s">
        <v>26</v>
      </c>
      <c r="D304" s="7" t="s">
        <v>800</v>
      </c>
      <c r="E304" t="s">
        <v>15</v>
      </c>
      <c r="F304" s="7" t="s">
        <v>808</v>
      </c>
      <c r="G304" s="7"/>
      <c r="H304" s="7"/>
      <c r="I304" s="1"/>
    </row>
    <row r="305" spans="1:17">
      <c r="A305">
        <v>231</v>
      </c>
      <c r="B305" s="2">
        <f t="shared" si="24"/>
        <v>36705</v>
      </c>
      <c r="C305" t="s">
        <v>26</v>
      </c>
      <c r="D305" s="7" t="s">
        <v>801</v>
      </c>
      <c r="E305" t="s">
        <v>15</v>
      </c>
      <c r="F305" s="7" t="s">
        <v>809</v>
      </c>
      <c r="G305" s="7"/>
      <c r="H305" s="7"/>
      <c r="I305" s="1"/>
    </row>
    <row r="306" spans="1:17">
      <c r="A306">
        <v>232</v>
      </c>
      <c r="B306" s="2">
        <f t="shared" si="24"/>
        <v>36705</v>
      </c>
      <c r="C306" t="s">
        <v>26</v>
      </c>
      <c r="D306" s="7" t="s">
        <v>802</v>
      </c>
      <c r="E306" t="s">
        <v>15</v>
      </c>
      <c r="F306" s="7" t="s">
        <v>810</v>
      </c>
      <c r="G306" s="7"/>
      <c r="H306" s="7"/>
      <c r="I306" s="1"/>
    </row>
    <row r="307" spans="1:17">
      <c r="A307">
        <v>233</v>
      </c>
      <c r="B307" s="2">
        <f t="shared" si="24"/>
        <v>36705</v>
      </c>
      <c r="C307" t="s">
        <v>26</v>
      </c>
      <c r="D307" s="7" t="s">
        <v>803</v>
      </c>
      <c r="E307" t="s">
        <v>15</v>
      </c>
      <c r="F307" s="7" t="s">
        <v>811</v>
      </c>
      <c r="G307" s="7"/>
      <c r="H307" s="7"/>
      <c r="I307" s="1"/>
    </row>
    <row r="308" spans="1:17">
      <c r="A308">
        <v>234</v>
      </c>
      <c r="B308" s="2">
        <f t="shared" si="24"/>
        <v>36705</v>
      </c>
      <c r="C308" t="s">
        <v>26</v>
      </c>
      <c r="D308" s="7" t="s">
        <v>696</v>
      </c>
      <c r="E308" t="s">
        <v>15</v>
      </c>
      <c r="F308" s="7" t="s">
        <v>812</v>
      </c>
      <c r="G308" s="7" t="s">
        <v>815</v>
      </c>
      <c r="H308" s="7"/>
      <c r="I308" s="1"/>
    </row>
    <row r="309" spans="1:17">
      <c r="A309">
        <v>235</v>
      </c>
      <c r="B309" s="2">
        <f t="shared" si="24"/>
        <v>36705</v>
      </c>
      <c r="C309" t="s">
        <v>26</v>
      </c>
      <c r="D309" s="7" t="s">
        <v>696</v>
      </c>
      <c r="E309" t="s">
        <v>15</v>
      </c>
      <c r="F309" s="7" t="s">
        <v>813</v>
      </c>
      <c r="G309" s="7" t="s">
        <v>815</v>
      </c>
      <c r="H309" s="7"/>
      <c r="I309" s="1"/>
    </row>
    <row r="310" spans="1:17">
      <c r="A310">
        <v>236</v>
      </c>
      <c r="B310" s="2">
        <f t="shared" si="24"/>
        <v>36705</v>
      </c>
      <c r="C310" t="s">
        <v>26</v>
      </c>
      <c r="D310" s="7" t="s">
        <v>696</v>
      </c>
      <c r="E310" t="s">
        <v>15</v>
      </c>
      <c r="F310" s="7" t="s">
        <v>814</v>
      </c>
      <c r="G310" s="7" t="s">
        <v>815</v>
      </c>
      <c r="H310" s="7"/>
      <c r="I310" s="1"/>
    </row>
    <row r="311" spans="1:17">
      <c r="A311">
        <v>237</v>
      </c>
      <c r="B311" s="2">
        <f t="shared" si="24"/>
        <v>36705</v>
      </c>
      <c r="C311" t="s">
        <v>26</v>
      </c>
      <c r="D311" s="7" t="s">
        <v>816</v>
      </c>
      <c r="E311" t="s">
        <v>15</v>
      </c>
      <c r="F311" s="7" t="s">
        <v>828</v>
      </c>
      <c r="G311" s="7"/>
      <c r="H311" s="7"/>
      <c r="I311" s="1"/>
    </row>
    <row r="312" spans="1:17">
      <c r="A312">
        <v>238</v>
      </c>
      <c r="B312" s="2">
        <f t="shared" si="24"/>
        <v>36705</v>
      </c>
      <c r="C312" t="s">
        <v>26</v>
      </c>
      <c r="D312" s="7" t="s">
        <v>817</v>
      </c>
      <c r="E312" t="s">
        <v>15</v>
      </c>
      <c r="F312" s="7" t="s">
        <v>819</v>
      </c>
      <c r="G312" s="7"/>
      <c r="H312" s="7"/>
      <c r="I312" s="1"/>
    </row>
    <row r="313" spans="1:17">
      <c r="A313">
        <v>239</v>
      </c>
      <c r="B313" s="2">
        <f t="shared" si="24"/>
        <v>36705</v>
      </c>
      <c r="C313" t="s">
        <v>26</v>
      </c>
      <c r="D313" s="7" t="s">
        <v>818</v>
      </c>
      <c r="E313" t="s">
        <v>15</v>
      </c>
      <c r="F313" s="7" t="s">
        <v>820</v>
      </c>
      <c r="G313" s="7"/>
      <c r="H313" s="7"/>
      <c r="I313" s="1"/>
    </row>
    <row r="314" spans="1:17">
      <c r="A314">
        <v>240</v>
      </c>
      <c r="B314" s="2">
        <f t="shared" si="24"/>
        <v>36705</v>
      </c>
      <c r="D314" s="7" t="s">
        <v>821</v>
      </c>
      <c r="E314" s="7"/>
      <c r="F314" s="7" t="s">
        <v>829</v>
      </c>
      <c r="G314" s="7"/>
      <c r="H314" s="7"/>
      <c r="I314" s="1"/>
    </row>
    <row r="315" spans="1:17">
      <c r="A315">
        <v>241</v>
      </c>
      <c r="B315" s="2">
        <f t="shared" si="24"/>
        <v>36705</v>
      </c>
      <c r="D315" s="7" t="s">
        <v>285</v>
      </c>
      <c r="E315" s="7"/>
      <c r="F315" s="7" t="s">
        <v>822</v>
      </c>
      <c r="G315" s="7"/>
      <c r="H315" s="7"/>
      <c r="I315" s="1"/>
    </row>
    <row r="316" spans="1:17">
      <c r="A316">
        <v>242</v>
      </c>
      <c r="B316" s="2">
        <f t="shared" ref="B316:B318" si="25">DATE(2000,6,28)</f>
        <v>36705</v>
      </c>
      <c r="C316" t="s">
        <v>26</v>
      </c>
      <c r="D316" s="7" t="s">
        <v>823</v>
      </c>
      <c r="E316" t="s">
        <v>15</v>
      </c>
      <c r="F316" s="7" t="s">
        <v>827</v>
      </c>
      <c r="G316" s="7"/>
      <c r="H316" s="7"/>
      <c r="I316" s="1"/>
    </row>
    <row r="317" spans="1:17">
      <c r="A317">
        <v>243</v>
      </c>
      <c r="B317" s="2">
        <f t="shared" si="25"/>
        <v>36705</v>
      </c>
      <c r="C317" t="s">
        <v>26</v>
      </c>
      <c r="D317" s="7" t="s">
        <v>824</v>
      </c>
      <c r="E317" t="s">
        <v>15</v>
      </c>
      <c r="F317" s="7" t="s">
        <v>825</v>
      </c>
      <c r="G317" s="7"/>
      <c r="H317" s="7"/>
      <c r="I317" s="1"/>
    </row>
    <row r="318" spans="1:17">
      <c r="A318">
        <v>244</v>
      </c>
      <c r="B318" s="2">
        <f t="shared" si="25"/>
        <v>36705</v>
      </c>
      <c r="C318" t="s">
        <v>26</v>
      </c>
      <c r="D318" s="7" t="s">
        <v>797</v>
      </c>
      <c r="E318" t="s">
        <v>15</v>
      </c>
      <c r="F318" s="7" t="s">
        <v>826</v>
      </c>
      <c r="G318" s="7"/>
      <c r="H318" s="7"/>
      <c r="I318" s="1"/>
    </row>
    <row r="319" spans="1:17">
      <c r="A319">
        <v>245</v>
      </c>
      <c r="B319" s="2">
        <f>DATE(2000,4,8)</f>
        <v>36624</v>
      </c>
      <c r="C319" t="s">
        <v>13</v>
      </c>
      <c r="D319" t="s">
        <v>31</v>
      </c>
      <c r="E319" t="s">
        <v>15</v>
      </c>
      <c r="F319" t="s">
        <v>524</v>
      </c>
      <c r="H319" s="6" t="s">
        <v>33</v>
      </c>
      <c r="J319" t="s">
        <v>525</v>
      </c>
      <c r="K319" t="s">
        <v>526</v>
      </c>
      <c r="M319" t="s">
        <v>527</v>
      </c>
      <c r="O319" t="s">
        <v>528</v>
      </c>
      <c r="Q319" t="s">
        <v>529</v>
      </c>
    </row>
    <row r="320" spans="1:17">
      <c r="A320">
        <v>246</v>
      </c>
      <c r="B320" s="2">
        <f>DATE(2000,4,8)</f>
        <v>36624</v>
      </c>
      <c r="C320" t="s">
        <v>13</v>
      </c>
      <c r="D320" t="s">
        <v>116</v>
      </c>
      <c r="E320" t="s">
        <v>15</v>
      </c>
      <c r="F320" t="s">
        <v>24</v>
      </c>
      <c r="I320">
        <v>1985</v>
      </c>
    </row>
    <row r="321" spans="1:17">
      <c r="A321">
        <v>247</v>
      </c>
      <c r="B321" s="2">
        <f>DATE(99,12,4)</f>
        <v>36498</v>
      </c>
      <c r="D321" t="s">
        <v>360</v>
      </c>
      <c r="F321" t="s">
        <v>519</v>
      </c>
      <c r="Q321" t="s">
        <v>77</v>
      </c>
    </row>
    <row r="322" spans="1:17">
      <c r="A322">
        <v>248</v>
      </c>
      <c r="B322" s="2">
        <f>DATE(99,12,4)</f>
        <v>36498</v>
      </c>
      <c r="C322" t="s">
        <v>13</v>
      </c>
      <c r="D322" t="s">
        <v>360</v>
      </c>
      <c r="E322" t="s">
        <v>15</v>
      </c>
      <c r="F322" t="s">
        <v>518</v>
      </c>
      <c r="J322" t="s">
        <v>520</v>
      </c>
      <c r="K322" t="s">
        <v>521</v>
      </c>
      <c r="M322" t="s">
        <v>522</v>
      </c>
      <c r="O322" t="s">
        <v>523</v>
      </c>
      <c r="Q322" t="s">
        <v>77</v>
      </c>
    </row>
    <row r="323" spans="1:17">
      <c r="A323">
        <v>249</v>
      </c>
      <c r="B323" s="2">
        <v>36267</v>
      </c>
      <c r="C323" t="s">
        <v>13</v>
      </c>
      <c r="D323" t="s">
        <v>14</v>
      </c>
      <c r="E323" t="s">
        <v>15</v>
      </c>
      <c r="F323" t="s">
        <v>16</v>
      </c>
      <c r="H323" t="s">
        <v>17</v>
      </c>
      <c r="I323">
        <v>1887</v>
      </c>
      <c r="J323" t="s">
        <v>18</v>
      </c>
      <c r="K323" t="s">
        <v>19</v>
      </c>
      <c r="M323" t="s">
        <v>20</v>
      </c>
      <c r="O323" t="s">
        <v>21</v>
      </c>
      <c r="Q323" t="s">
        <v>22</v>
      </c>
    </row>
    <row r="324" spans="1:17">
      <c r="A324">
        <v>250</v>
      </c>
      <c r="B324" s="2">
        <v>36267</v>
      </c>
      <c r="C324" t="s">
        <v>13</v>
      </c>
      <c r="D324" t="s">
        <v>23</v>
      </c>
      <c r="E324" t="s">
        <v>15</v>
      </c>
      <c r="F324" t="s">
        <v>24</v>
      </c>
      <c r="H324" t="s">
        <v>25</v>
      </c>
      <c r="I324">
        <v>1887</v>
      </c>
      <c r="J324" t="s">
        <v>18</v>
      </c>
      <c r="O324" t="s">
        <v>21</v>
      </c>
      <c r="Q324" t="s">
        <v>22</v>
      </c>
    </row>
    <row r="325" spans="1:17">
      <c r="A325">
        <v>251</v>
      </c>
      <c r="B325" s="2">
        <v>36141</v>
      </c>
      <c r="C325" t="s">
        <v>26</v>
      </c>
      <c r="D325" t="s">
        <v>27</v>
      </c>
      <c r="E325" t="s">
        <v>15</v>
      </c>
      <c r="F325" t="s">
        <v>28</v>
      </c>
      <c r="H325" t="s">
        <v>29</v>
      </c>
      <c r="I325">
        <v>1775</v>
      </c>
      <c r="J325" t="s">
        <v>30</v>
      </c>
    </row>
    <row r="326" spans="1:17">
      <c r="A326">
        <v>252</v>
      </c>
      <c r="B326" s="2">
        <v>36141</v>
      </c>
      <c r="D326" t="s">
        <v>31</v>
      </c>
      <c r="F326" t="s">
        <v>32</v>
      </c>
      <c r="H326" t="s">
        <v>33</v>
      </c>
      <c r="I326">
        <v>1787</v>
      </c>
    </row>
    <row r="327" spans="1:17">
      <c r="A327">
        <v>253</v>
      </c>
      <c r="B327" s="2">
        <v>36141</v>
      </c>
      <c r="C327" t="s">
        <v>26</v>
      </c>
      <c r="D327" t="s">
        <v>34</v>
      </c>
      <c r="E327" t="s">
        <v>15</v>
      </c>
      <c r="F327" t="s">
        <v>35</v>
      </c>
      <c r="I327">
        <v>1911</v>
      </c>
      <c r="O327" t="s">
        <v>36</v>
      </c>
    </row>
    <row r="328" spans="1:17">
      <c r="A328">
        <v>254</v>
      </c>
      <c r="B328" s="2">
        <v>36141</v>
      </c>
      <c r="C328" t="s">
        <v>26</v>
      </c>
      <c r="D328" t="s">
        <v>23</v>
      </c>
      <c r="E328" t="s">
        <v>15</v>
      </c>
      <c r="F328" t="s">
        <v>37</v>
      </c>
      <c r="H328" t="s">
        <v>25</v>
      </c>
      <c r="I328">
        <v>1865</v>
      </c>
    </row>
    <row r="329" spans="1:17">
      <c r="A329">
        <v>255</v>
      </c>
      <c r="B329" s="2">
        <v>36141</v>
      </c>
      <c r="C329" t="s">
        <v>26</v>
      </c>
      <c r="D329" t="s">
        <v>38</v>
      </c>
      <c r="E329" t="s">
        <v>15</v>
      </c>
      <c r="F329" t="s">
        <v>39</v>
      </c>
      <c r="H329" t="s">
        <v>40</v>
      </c>
      <c r="I329" t="s">
        <v>41</v>
      </c>
      <c r="J329" t="s">
        <v>30</v>
      </c>
      <c r="K329" t="s">
        <v>42</v>
      </c>
    </row>
    <row r="330" spans="1:17">
      <c r="A330">
        <v>256</v>
      </c>
      <c r="B330" s="2">
        <v>35929</v>
      </c>
      <c r="C330" t="s">
        <v>13</v>
      </c>
      <c r="D330" t="s">
        <v>43</v>
      </c>
      <c r="E330" t="s">
        <v>15</v>
      </c>
      <c r="F330" t="s">
        <v>44</v>
      </c>
    </row>
    <row r="331" spans="1:17">
      <c r="A331">
        <v>257</v>
      </c>
      <c r="B331" s="2">
        <v>35929</v>
      </c>
      <c r="C331" t="s">
        <v>13</v>
      </c>
      <c r="D331" t="s">
        <v>45</v>
      </c>
      <c r="E331" t="s">
        <v>15</v>
      </c>
      <c r="F331" t="s">
        <v>46</v>
      </c>
    </row>
    <row r="332" spans="1:17">
      <c r="A332">
        <v>258</v>
      </c>
      <c r="B332" s="2">
        <v>35868</v>
      </c>
      <c r="C332" t="s">
        <v>13</v>
      </c>
      <c r="D332" t="s">
        <v>47</v>
      </c>
      <c r="E332" t="s">
        <v>15</v>
      </c>
      <c r="F332" t="s">
        <v>48</v>
      </c>
      <c r="H332" t="s">
        <v>49</v>
      </c>
      <c r="I332">
        <v>1742</v>
      </c>
      <c r="J332" t="s">
        <v>30</v>
      </c>
      <c r="K332" t="s">
        <v>50</v>
      </c>
      <c r="M332" t="s">
        <v>51</v>
      </c>
      <c r="O332" t="s">
        <v>52</v>
      </c>
    </row>
    <row r="333" spans="1:17">
      <c r="A333">
        <v>259</v>
      </c>
      <c r="B333" s="2">
        <v>35777</v>
      </c>
      <c r="C333" t="s">
        <v>13</v>
      </c>
      <c r="D333" t="s">
        <v>53</v>
      </c>
      <c r="E333" t="s">
        <v>15</v>
      </c>
      <c r="F333" t="s">
        <v>54</v>
      </c>
      <c r="H333" t="s">
        <v>55</v>
      </c>
      <c r="J333" t="s">
        <v>56</v>
      </c>
      <c r="K333" t="s">
        <v>57</v>
      </c>
      <c r="L333" t="s">
        <v>58</v>
      </c>
      <c r="M333" t="s">
        <v>59</v>
      </c>
      <c r="O333" t="s">
        <v>60</v>
      </c>
    </row>
    <row r="334" spans="1:17">
      <c r="A334">
        <v>260</v>
      </c>
      <c r="B334" s="2">
        <v>35777</v>
      </c>
      <c r="C334" t="s">
        <v>13</v>
      </c>
      <c r="D334" t="s">
        <v>27</v>
      </c>
      <c r="E334" t="s">
        <v>15</v>
      </c>
      <c r="F334" t="s">
        <v>61</v>
      </c>
      <c r="H334" t="s">
        <v>29</v>
      </c>
      <c r="I334">
        <v>1772</v>
      </c>
      <c r="J334" t="s">
        <v>56</v>
      </c>
      <c r="K334" t="s">
        <v>57</v>
      </c>
      <c r="L334" t="s">
        <v>58</v>
      </c>
      <c r="M334" t="s">
        <v>59</v>
      </c>
      <c r="O334" t="s">
        <v>60</v>
      </c>
    </row>
    <row r="335" spans="1:17">
      <c r="A335">
        <v>261</v>
      </c>
      <c r="B335" s="2">
        <v>35777</v>
      </c>
      <c r="C335" t="s">
        <v>13</v>
      </c>
      <c r="D335" t="s">
        <v>47</v>
      </c>
      <c r="F335" t="s">
        <v>62</v>
      </c>
      <c r="H335" t="s">
        <v>49</v>
      </c>
      <c r="I335">
        <v>1740</v>
      </c>
    </row>
    <row r="336" spans="1:17">
      <c r="A336">
        <v>262</v>
      </c>
      <c r="B336" s="2">
        <v>35777</v>
      </c>
      <c r="C336" t="s">
        <v>13</v>
      </c>
      <c r="D336" t="s">
        <v>47</v>
      </c>
      <c r="E336" t="s">
        <v>15</v>
      </c>
      <c r="F336" t="s">
        <v>63</v>
      </c>
      <c r="H336" t="s">
        <v>49</v>
      </c>
      <c r="I336">
        <v>1713</v>
      </c>
      <c r="J336" t="s">
        <v>56</v>
      </c>
      <c r="K336" t="s">
        <v>57</v>
      </c>
      <c r="L336" t="s">
        <v>58</v>
      </c>
      <c r="M336" t="s">
        <v>59</v>
      </c>
      <c r="O336" t="s">
        <v>60</v>
      </c>
    </row>
    <row r="337" spans="1:19">
      <c r="A337">
        <v>263</v>
      </c>
      <c r="B337" s="2">
        <v>35539</v>
      </c>
      <c r="C337" t="s">
        <v>13</v>
      </c>
      <c r="D337" t="s">
        <v>64</v>
      </c>
      <c r="F337" t="s">
        <v>65</v>
      </c>
      <c r="H337" t="s">
        <v>66</v>
      </c>
      <c r="I337">
        <v>1822</v>
      </c>
    </row>
    <row r="338" spans="1:19">
      <c r="A338">
        <v>264</v>
      </c>
      <c r="B338" s="2">
        <v>35539</v>
      </c>
      <c r="C338" t="s">
        <v>13</v>
      </c>
      <c r="D338" t="s">
        <v>67</v>
      </c>
      <c r="E338" t="s">
        <v>15</v>
      </c>
      <c r="F338" t="s">
        <v>68</v>
      </c>
      <c r="H338" t="s">
        <v>69</v>
      </c>
      <c r="I338" s="4" t="s">
        <v>70</v>
      </c>
      <c r="J338" t="s">
        <v>71</v>
      </c>
      <c r="O338" t="s">
        <v>72</v>
      </c>
    </row>
    <row r="339" spans="1:19">
      <c r="A339">
        <v>265</v>
      </c>
      <c r="B339" s="2">
        <v>35406</v>
      </c>
      <c r="C339" t="s">
        <v>13</v>
      </c>
      <c r="D339" t="s">
        <v>31</v>
      </c>
      <c r="E339" t="s">
        <v>15</v>
      </c>
      <c r="F339" t="s">
        <v>73</v>
      </c>
      <c r="H339" t="s">
        <v>33</v>
      </c>
      <c r="I339">
        <v>1779</v>
      </c>
      <c r="J339" t="s">
        <v>71</v>
      </c>
      <c r="K339" t="s">
        <v>74</v>
      </c>
      <c r="M339" t="s">
        <v>75</v>
      </c>
      <c r="O339" t="s">
        <v>76</v>
      </c>
      <c r="Q339" t="s">
        <v>77</v>
      </c>
      <c r="S339" t="s">
        <v>78</v>
      </c>
    </row>
    <row r="340" spans="1:19">
      <c r="A340">
        <v>266</v>
      </c>
      <c r="B340" s="2">
        <v>35406</v>
      </c>
      <c r="C340" t="s">
        <v>13</v>
      </c>
      <c r="D340" t="s">
        <v>79</v>
      </c>
      <c r="F340" t="s">
        <v>80</v>
      </c>
      <c r="H340" t="s">
        <v>81</v>
      </c>
    </row>
    <row r="341" spans="1:19">
      <c r="A341">
        <v>267</v>
      </c>
      <c r="B341" s="2">
        <v>35406</v>
      </c>
      <c r="C341" t="s">
        <v>13</v>
      </c>
      <c r="D341" t="s">
        <v>79</v>
      </c>
      <c r="E341" t="s">
        <v>15</v>
      </c>
      <c r="F341" t="s">
        <v>82</v>
      </c>
      <c r="H341" t="s">
        <v>81</v>
      </c>
      <c r="I341">
        <v>1730</v>
      </c>
      <c r="J341" t="s">
        <v>71</v>
      </c>
      <c r="K341" t="s">
        <v>74</v>
      </c>
      <c r="M341" t="s">
        <v>75</v>
      </c>
      <c r="O341" t="s">
        <v>76</v>
      </c>
      <c r="Q341" t="s">
        <v>77</v>
      </c>
      <c r="S341" t="s">
        <v>78</v>
      </c>
    </row>
    <row r="342" spans="1:19">
      <c r="A342">
        <v>268</v>
      </c>
      <c r="B342" s="2">
        <v>35182</v>
      </c>
      <c r="C342" t="s">
        <v>13</v>
      </c>
      <c r="D342" t="s">
        <v>83</v>
      </c>
      <c r="E342" t="s">
        <v>15</v>
      </c>
      <c r="F342" t="s">
        <v>84</v>
      </c>
      <c r="H342" t="s">
        <v>85</v>
      </c>
      <c r="I342">
        <v>1846</v>
      </c>
      <c r="J342" t="s">
        <v>86</v>
      </c>
      <c r="K342" t="s">
        <v>87</v>
      </c>
      <c r="M342" t="s">
        <v>88</v>
      </c>
      <c r="O342" t="s">
        <v>89</v>
      </c>
    </row>
    <row r="343" spans="1:19">
      <c r="A343">
        <v>269</v>
      </c>
      <c r="B343" s="2">
        <v>35035</v>
      </c>
      <c r="C343" t="s">
        <v>13</v>
      </c>
      <c r="D343" t="s">
        <v>27</v>
      </c>
      <c r="E343" t="s">
        <v>15</v>
      </c>
      <c r="F343" t="s">
        <v>90</v>
      </c>
      <c r="H343" t="s">
        <v>29</v>
      </c>
      <c r="I343">
        <v>1798</v>
      </c>
      <c r="J343" t="s">
        <v>91</v>
      </c>
      <c r="M343" t="s">
        <v>92</v>
      </c>
      <c r="O343" t="s">
        <v>93</v>
      </c>
    </row>
    <row r="344" spans="1:19">
      <c r="A344">
        <v>270</v>
      </c>
      <c r="B344" s="2">
        <v>34797</v>
      </c>
      <c r="C344" t="s">
        <v>94</v>
      </c>
      <c r="D344" t="s">
        <v>31</v>
      </c>
      <c r="E344" t="s">
        <v>15</v>
      </c>
      <c r="F344" t="s">
        <v>95</v>
      </c>
      <c r="H344" t="s">
        <v>33</v>
      </c>
      <c r="I344">
        <v>1780</v>
      </c>
      <c r="J344" t="s">
        <v>96</v>
      </c>
      <c r="K344" t="s">
        <v>97</v>
      </c>
      <c r="M344" t="s">
        <v>98</v>
      </c>
      <c r="O344" t="s">
        <v>99</v>
      </c>
      <c r="Q344" t="s">
        <v>100</v>
      </c>
    </row>
    <row r="345" spans="1:19">
      <c r="A345">
        <v>271</v>
      </c>
      <c r="B345" s="2">
        <v>34797</v>
      </c>
      <c r="C345" t="s">
        <v>94</v>
      </c>
      <c r="D345" t="s">
        <v>31</v>
      </c>
      <c r="E345" t="s">
        <v>15</v>
      </c>
      <c r="F345" t="s">
        <v>24</v>
      </c>
      <c r="H345" t="s">
        <v>33</v>
      </c>
      <c r="I345">
        <v>1791</v>
      </c>
      <c r="J345" t="s">
        <v>96</v>
      </c>
      <c r="K345" t="s">
        <v>97</v>
      </c>
      <c r="M345" t="s">
        <v>98</v>
      </c>
      <c r="O345" t="s">
        <v>99</v>
      </c>
      <c r="Q345" t="s">
        <v>100</v>
      </c>
    </row>
    <row r="346" spans="1:19">
      <c r="A346">
        <v>272</v>
      </c>
      <c r="B346" s="2">
        <f>DATE(94,11,26)</f>
        <v>34664</v>
      </c>
      <c r="C346" t="s">
        <v>101</v>
      </c>
      <c r="D346" t="s">
        <v>102</v>
      </c>
      <c r="E346" t="s">
        <v>15</v>
      </c>
      <c r="F346" t="s">
        <v>103</v>
      </c>
      <c r="H346" t="s">
        <v>104</v>
      </c>
      <c r="I346">
        <v>1610</v>
      </c>
      <c r="J346" t="s">
        <v>105</v>
      </c>
      <c r="L346" t="s">
        <v>106</v>
      </c>
      <c r="M346" t="s">
        <v>107</v>
      </c>
      <c r="N346" t="s">
        <v>108</v>
      </c>
      <c r="O346" t="s">
        <v>109</v>
      </c>
      <c r="Q346" t="s">
        <v>100</v>
      </c>
      <c r="S346" t="s">
        <v>110</v>
      </c>
    </row>
    <row r="347" spans="1:19">
      <c r="A347">
        <v>273</v>
      </c>
      <c r="B347" s="2">
        <f>DATE(94,4,23)</f>
        <v>34447</v>
      </c>
      <c r="C347" t="s">
        <v>94</v>
      </c>
      <c r="D347" t="s">
        <v>111</v>
      </c>
      <c r="E347" t="s">
        <v>15</v>
      </c>
      <c r="F347" t="s">
        <v>112</v>
      </c>
      <c r="H347" t="s">
        <v>113</v>
      </c>
      <c r="I347">
        <v>1948</v>
      </c>
      <c r="J347" t="s">
        <v>114</v>
      </c>
      <c r="M347" t="s">
        <v>107</v>
      </c>
      <c r="Q347" t="s">
        <v>115</v>
      </c>
    </row>
    <row r="348" spans="1:19">
      <c r="A348">
        <v>274</v>
      </c>
      <c r="B348" s="2">
        <f>DATE(94,4,23)</f>
        <v>34447</v>
      </c>
      <c r="C348" t="s">
        <v>94</v>
      </c>
      <c r="D348" t="s">
        <v>116</v>
      </c>
      <c r="E348" t="s">
        <v>15</v>
      </c>
      <c r="F348" t="s">
        <v>24</v>
      </c>
      <c r="H348" t="s">
        <v>117</v>
      </c>
      <c r="I348">
        <v>1985</v>
      </c>
      <c r="J348" t="s">
        <v>118</v>
      </c>
      <c r="Q348" t="s">
        <v>115</v>
      </c>
    </row>
    <row r="349" spans="1:19">
      <c r="A349">
        <v>275</v>
      </c>
      <c r="B349" s="2">
        <f>DATE(93,12,12)</f>
        <v>34315</v>
      </c>
      <c r="C349" t="s">
        <v>94</v>
      </c>
      <c r="D349" t="s">
        <v>79</v>
      </c>
      <c r="E349" t="s">
        <v>15</v>
      </c>
      <c r="F349" t="s">
        <v>119</v>
      </c>
      <c r="H349" t="s">
        <v>81</v>
      </c>
      <c r="I349" s="4" t="s">
        <v>120</v>
      </c>
      <c r="J349" t="s">
        <v>121</v>
      </c>
      <c r="K349" t="s">
        <v>122</v>
      </c>
      <c r="M349" t="s">
        <v>107</v>
      </c>
      <c r="O349" t="s">
        <v>123</v>
      </c>
      <c r="Q349" t="s">
        <v>100</v>
      </c>
    </row>
    <row r="350" spans="1:19">
      <c r="A350">
        <v>276</v>
      </c>
      <c r="B350" s="2">
        <f>DATE(93,5,8)</f>
        <v>34097</v>
      </c>
      <c r="C350" t="s">
        <v>94</v>
      </c>
      <c r="D350" t="s">
        <v>27</v>
      </c>
      <c r="E350" t="s">
        <v>15</v>
      </c>
      <c r="F350" t="s">
        <v>124</v>
      </c>
      <c r="H350" t="s">
        <v>29</v>
      </c>
      <c r="I350">
        <v>1800</v>
      </c>
      <c r="Q350" t="s">
        <v>115</v>
      </c>
    </row>
    <row r="351" spans="1:19">
      <c r="A351">
        <v>277</v>
      </c>
      <c r="B351" s="2">
        <f>DATE(93,5,8)</f>
        <v>34097</v>
      </c>
      <c r="C351" t="s">
        <v>94</v>
      </c>
      <c r="D351" t="s">
        <v>64</v>
      </c>
      <c r="E351" t="s">
        <v>15</v>
      </c>
      <c r="F351" t="s">
        <v>125</v>
      </c>
      <c r="H351" t="s">
        <v>66</v>
      </c>
      <c r="I351">
        <v>1815</v>
      </c>
      <c r="J351" t="s">
        <v>126</v>
      </c>
      <c r="K351" t="s">
        <v>127</v>
      </c>
      <c r="M351" t="s">
        <v>128</v>
      </c>
      <c r="O351" t="s">
        <v>129</v>
      </c>
      <c r="Q351" t="s">
        <v>115</v>
      </c>
    </row>
    <row r="352" spans="1:19">
      <c r="A352">
        <v>278</v>
      </c>
      <c r="B352" s="2">
        <f>DATE(93,5,8)</f>
        <v>34097</v>
      </c>
      <c r="C352" t="s">
        <v>94</v>
      </c>
      <c r="D352" t="s">
        <v>27</v>
      </c>
      <c r="E352" t="s">
        <v>15</v>
      </c>
      <c r="F352" t="s">
        <v>130</v>
      </c>
      <c r="H352" t="s">
        <v>29</v>
      </c>
      <c r="I352">
        <v>1796</v>
      </c>
      <c r="J352" t="s">
        <v>126</v>
      </c>
      <c r="K352" t="s">
        <v>127</v>
      </c>
      <c r="Q352" t="s">
        <v>115</v>
      </c>
    </row>
    <row r="353" spans="1:17">
      <c r="A353">
        <v>279</v>
      </c>
      <c r="B353" s="2">
        <f>DATE(92,12,12)</f>
        <v>33950</v>
      </c>
      <c r="C353" t="s">
        <v>94</v>
      </c>
      <c r="D353" t="s">
        <v>47</v>
      </c>
      <c r="E353" t="s">
        <v>15</v>
      </c>
      <c r="F353" t="s">
        <v>131</v>
      </c>
      <c r="H353" t="s">
        <v>49</v>
      </c>
      <c r="I353">
        <v>1746</v>
      </c>
      <c r="J353" t="s">
        <v>132</v>
      </c>
      <c r="K353" t="s">
        <v>127</v>
      </c>
      <c r="M353" t="s">
        <v>107</v>
      </c>
      <c r="O353" t="s">
        <v>133</v>
      </c>
      <c r="Q353" t="s">
        <v>100</v>
      </c>
    </row>
    <row r="354" spans="1:17">
      <c r="A354">
        <v>280</v>
      </c>
      <c r="B354" s="2">
        <f t="shared" ref="B354:B366" si="26">DATE(92,4,11)</f>
        <v>33705</v>
      </c>
      <c r="C354" t="s">
        <v>94</v>
      </c>
      <c r="D354" t="s">
        <v>134</v>
      </c>
      <c r="E354" t="s">
        <v>15</v>
      </c>
      <c r="F354" t="s">
        <v>135</v>
      </c>
      <c r="H354" t="s">
        <v>104</v>
      </c>
    </row>
    <row r="355" spans="1:17">
      <c r="A355">
        <v>281</v>
      </c>
      <c r="B355" s="2">
        <f t="shared" si="26"/>
        <v>33705</v>
      </c>
      <c r="C355" t="s">
        <v>94</v>
      </c>
      <c r="D355" t="s">
        <v>134</v>
      </c>
      <c r="E355" t="s">
        <v>15</v>
      </c>
      <c r="F355" t="s">
        <v>136</v>
      </c>
      <c r="H355" t="s">
        <v>104</v>
      </c>
    </row>
    <row r="356" spans="1:17">
      <c r="A356">
        <v>282</v>
      </c>
      <c r="B356" s="2">
        <f t="shared" si="26"/>
        <v>33705</v>
      </c>
      <c r="C356" t="s">
        <v>94</v>
      </c>
      <c r="D356" t="s">
        <v>137</v>
      </c>
      <c r="F356" t="s">
        <v>138</v>
      </c>
      <c r="H356" t="s">
        <v>139</v>
      </c>
    </row>
    <row r="357" spans="1:17">
      <c r="A357">
        <v>283</v>
      </c>
      <c r="B357" s="2">
        <f t="shared" si="26"/>
        <v>33705</v>
      </c>
      <c r="C357" t="s">
        <v>94</v>
      </c>
      <c r="D357" t="s">
        <v>140</v>
      </c>
      <c r="F357" t="s">
        <v>141</v>
      </c>
      <c r="H357" t="s">
        <v>142</v>
      </c>
    </row>
    <row r="358" spans="1:17">
      <c r="A358">
        <v>284</v>
      </c>
      <c r="B358" s="2">
        <f t="shared" si="26"/>
        <v>33705</v>
      </c>
      <c r="C358" t="s">
        <v>94</v>
      </c>
      <c r="D358" t="s">
        <v>143</v>
      </c>
      <c r="E358" t="s">
        <v>15</v>
      </c>
      <c r="F358" t="s">
        <v>144</v>
      </c>
      <c r="H358" t="s">
        <v>145</v>
      </c>
    </row>
    <row r="359" spans="1:17">
      <c r="A359">
        <v>285</v>
      </c>
      <c r="B359" s="2">
        <f t="shared" si="26"/>
        <v>33705</v>
      </c>
      <c r="C359" t="s">
        <v>94</v>
      </c>
      <c r="D359" t="s">
        <v>146</v>
      </c>
      <c r="E359" t="s">
        <v>15</v>
      </c>
      <c r="F359" t="s">
        <v>147</v>
      </c>
      <c r="H359" t="s">
        <v>148</v>
      </c>
    </row>
    <row r="360" spans="1:17">
      <c r="A360">
        <v>286</v>
      </c>
      <c r="B360" s="2">
        <f t="shared" si="26"/>
        <v>33705</v>
      </c>
      <c r="C360" t="s">
        <v>94</v>
      </c>
      <c r="D360" t="s">
        <v>149</v>
      </c>
      <c r="E360" t="s">
        <v>15</v>
      </c>
      <c r="F360" t="s">
        <v>150</v>
      </c>
      <c r="H360" t="s">
        <v>151</v>
      </c>
    </row>
    <row r="361" spans="1:17">
      <c r="A361">
        <v>287</v>
      </c>
      <c r="B361" s="2">
        <f t="shared" si="26"/>
        <v>33705</v>
      </c>
      <c r="C361" t="s">
        <v>94</v>
      </c>
      <c r="D361" t="s">
        <v>149</v>
      </c>
      <c r="E361" t="s">
        <v>15</v>
      </c>
      <c r="F361" t="s">
        <v>135</v>
      </c>
      <c r="H361" t="s">
        <v>151</v>
      </c>
    </row>
    <row r="362" spans="1:17">
      <c r="A362">
        <v>288</v>
      </c>
      <c r="B362" s="2">
        <f t="shared" si="26"/>
        <v>33705</v>
      </c>
      <c r="C362" t="s">
        <v>94</v>
      </c>
      <c r="D362" t="s">
        <v>152</v>
      </c>
      <c r="F362" t="s">
        <v>153</v>
      </c>
      <c r="H362" t="s">
        <v>154</v>
      </c>
    </row>
    <row r="363" spans="1:17">
      <c r="A363">
        <v>289</v>
      </c>
      <c r="B363" s="2">
        <f t="shared" si="26"/>
        <v>33705</v>
      </c>
      <c r="C363" t="s">
        <v>94</v>
      </c>
      <c r="D363" t="s">
        <v>155</v>
      </c>
      <c r="F363" t="s">
        <v>156</v>
      </c>
      <c r="H363" t="s">
        <v>157</v>
      </c>
    </row>
    <row r="364" spans="1:17">
      <c r="A364">
        <v>290</v>
      </c>
      <c r="B364" s="2">
        <f t="shared" si="26"/>
        <v>33705</v>
      </c>
      <c r="C364" t="s">
        <v>94</v>
      </c>
      <c r="D364" t="s">
        <v>158</v>
      </c>
      <c r="E364" t="s">
        <v>15</v>
      </c>
      <c r="F364" t="s">
        <v>159</v>
      </c>
      <c r="H364" t="s">
        <v>160</v>
      </c>
    </row>
    <row r="365" spans="1:17">
      <c r="A365">
        <v>291</v>
      </c>
      <c r="B365" s="2">
        <f t="shared" si="26"/>
        <v>33705</v>
      </c>
      <c r="C365" t="s">
        <v>94</v>
      </c>
      <c r="D365" t="s">
        <v>158</v>
      </c>
      <c r="E365" t="s">
        <v>15</v>
      </c>
      <c r="F365" t="s">
        <v>161</v>
      </c>
      <c r="H365" t="s">
        <v>160</v>
      </c>
    </row>
    <row r="366" spans="1:17">
      <c r="A366">
        <v>292</v>
      </c>
      <c r="B366" s="2">
        <f t="shared" si="26"/>
        <v>33705</v>
      </c>
      <c r="C366" t="s">
        <v>94</v>
      </c>
      <c r="D366" t="s">
        <v>158</v>
      </c>
      <c r="E366" t="s">
        <v>15</v>
      </c>
      <c r="F366" t="s">
        <v>135</v>
      </c>
      <c r="H366" t="s">
        <v>160</v>
      </c>
    </row>
    <row r="367" spans="1:17">
      <c r="A367">
        <v>293</v>
      </c>
      <c r="B367" s="2">
        <f>DATE(91,12,7)</f>
        <v>33579</v>
      </c>
      <c r="C367" t="s">
        <v>94</v>
      </c>
      <c r="D367" t="s">
        <v>31</v>
      </c>
      <c r="F367" t="s">
        <v>162</v>
      </c>
    </row>
    <row r="368" spans="1:17">
      <c r="A368">
        <v>294</v>
      </c>
      <c r="B368" s="2">
        <f>DATE(91,12,7)</f>
        <v>33579</v>
      </c>
      <c r="C368" t="s">
        <v>94</v>
      </c>
      <c r="D368" t="s">
        <v>31</v>
      </c>
      <c r="E368" t="s">
        <v>15</v>
      </c>
      <c r="F368" t="s">
        <v>163</v>
      </c>
      <c r="I368">
        <v>1771</v>
      </c>
    </row>
    <row r="369" spans="1:19">
      <c r="A369">
        <v>295</v>
      </c>
      <c r="B369" s="2">
        <f>DATE(91,12,7)</f>
        <v>33579</v>
      </c>
      <c r="C369" t="s">
        <v>94</v>
      </c>
      <c r="D369" t="s">
        <v>31</v>
      </c>
      <c r="E369" t="s">
        <v>15</v>
      </c>
      <c r="F369" t="s">
        <v>164</v>
      </c>
      <c r="I369">
        <v>1788</v>
      </c>
    </row>
    <row r="370" spans="1:19">
      <c r="A370">
        <v>296</v>
      </c>
      <c r="B370" s="2">
        <f>DATE(91,12,7)</f>
        <v>33579</v>
      </c>
      <c r="C370" t="s">
        <v>94</v>
      </c>
      <c r="D370" t="s">
        <v>31</v>
      </c>
      <c r="E370" t="s">
        <v>15</v>
      </c>
      <c r="F370" t="s">
        <v>165</v>
      </c>
      <c r="I370">
        <v>1791</v>
      </c>
    </row>
    <row r="371" spans="1:19">
      <c r="A371">
        <v>297</v>
      </c>
      <c r="B371" s="2">
        <f>DATE(91,12,7)</f>
        <v>33579</v>
      </c>
      <c r="C371" t="s">
        <v>94</v>
      </c>
      <c r="D371" t="s">
        <v>31</v>
      </c>
      <c r="E371" t="s">
        <v>15</v>
      </c>
      <c r="F371" t="s">
        <v>166</v>
      </c>
      <c r="H371" t="s">
        <v>33</v>
      </c>
      <c r="I371">
        <v>1791</v>
      </c>
      <c r="J371" t="s">
        <v>167</v>
      </c>
      <c r="K371" t="s">
        <v>168</v>
      </c>
      <c r="M371" t="s">
        <v>169</v>
      </c>
      <c r="O371" t="s">
        <v>170</v>
      </c>
      <c r="Q371" t="s">
        <v>100</v>
      </c>
      <c r="S371" t="s">
        <v>171</v>
      </c>
    </row>
    <row r="372" spans="1:19">
      <c r="A372">
        <v>298</v>
      </c>
      <c r="B372" s="2">
        <f>DATE(91,4,27)</f>
        <v>33355</v>
      </c>
      <c r="C372" t="s">
        <v>94</v>
      </c>
      <c r="D372" t="s">
        <v>172</v>
      </c>
      <c r="E372" t="s">
        <v>15</v>
      </c>
      <c r="F372" t="s">
        <v>173</v>
      </c>
      <c r="I372">
        <v>1685</v>
      </c>
    </row>
    <row r="373" spans="1:19">
      <c r="A373">
        <v>299</v>
      </c>
      <c r="B373" s="2">
        <f>DATE(91,4,27)</f>
        <v>33355</v>
      </c>
      <c r="C373" t="s">
        <v>94</v>
      </c>
      <c r="D373" t="s">
        <v>172</v>
      </c>
      <c r="E373" t="s">
        <v>15</v>
      </c>
      <c r="F373" t="s">
        <v>174</v>
      </c>
      <c r="I373">
        <v>1685</v>
      </c>
    </row>
    <row r="374" spans="1:19">
      <c r="A374">
        <v>300</v>
      </c>
      <c r="B374" s="2">
        <f>DATE(91,4,27)</f>
        <v>33355</v>
      </c>
      <c r="C374" t="s">
        <v>94</v>
      </c>
      <c r="D374" t="s">
        <v>47</v>
      </c>
      <c r="E374" t="s">
        <v>15</v>
      </c>
      <c r="F374" t="s">
        <v>175</v>
      </c>
      <c r="H374" t="s">
        <v>49</v>
      </c>
      <c r="I374">
        <v>1718</v>
      </c>
    </row>
    <row r="375" spans="1:19">
      <c r="A375">
        <v>301</v>
      </c>
      <c r="B375" s="2">
        <f>DATE(91,4,27)</f>
        <v>33355</v>
      </c>
      <c r="C375" t="s">
        <v>94</v>
      </c>
      <c r="D375" t="s">
        <v>34</v>
      </c>
      <c r="E375" t="s">
        <v>15</v>
      </c>
      <c r="F375" t="s">
        <v>176</v>
      </c>
      <c r="I375">
        <v>1936</v>
      </c>
    </row>
    <row r="376" spans="1:19">
      <c r="A376">
        <v>302</v>
      </c>
      <c r="B376" s="2">
        <f>DATE(90,12,1)</f>
        <v>33208</v>
      </c>
      <c r="C376" t="s">
        <v>94</v>
      </c>
      <c r="D376" t="s">
        <v>79</v>
      </c>
      <c r="E376" t="s">
        <v>15</v>
      </c>
      <c r="F376" t="s">
        <v>177</v>
      </c>
      <c r="H376" t="s">
        <v>81</v>
      </c>
      <c r="I376">
        <v>1724</v>
      </c>
      <c r="J376" t="s">
        <v>178</v>
      </c>
      <c r="K376" t="s">
        <v>179</v>
      </c>
      <c r="M376" t="s">
        <v>107</v>
      </c>
      <c r="O376" t="s">
        <v>180</v>
      </c>
    </row>
    <row r="377" spans="1:19">
      <c r="A377">
        <v>303</v>
      </c>
      <c r="B377" s="2">
        <f>DATE(90,4,21)</f>
        <v>32984</v>
      </c>
      <c r="C377" t="s">
        <v>181</v>
      </c>
      <c r="D377" t="s">
        <v>43</v>
      </c>
      <c r="E377" t="s">
        <v>15</v>
      </c>
      <c r="F377" t="s">
        <v>182</v>
      </c>
      <c r="H377" t="s">
        <v>183</v>
      </c>
      <c r="I377">
        <v>1896</v>
      </c>
    </row>
    <row r="378" spans="1:19">
      <c r="A378">
        <v>304</v>
      </c>
      <c r="B378" s="2">
        <f>DATE(90,4,21)</f>
        <v>32984</v>
      </c>
      <c r="C378" t="s">
        <v>181</v>
      </c>
      <c r="D378" t="s">
        <v>184</v>
      </c>
      <c r="F378" t="s">
        <v>185</v>
      </c>
      <c r="H378" t="s">
        <v>186</v>
      </c>
      <c r="I378">
        <v>1900</v>
      </c>
    </row>
    <row r="379" spans="1:19">
      <c r="A379">
        <v>305</v>
      </c>
      <c r="B379" s="2">
        <f>DATE(90,4,21)</f>
        <v>32984</v>
      </c>
      <c r="C379" t="s">
        <v>181</v>
      </c>
      <c r="D379" t="s">
        <v>187</v>
      </c>
      <c r="F379" t="s">
        <v>188</v>
      </c>
      <c r="H379" t="s">
        <v>189</v>
      </c>
      <c r="I379">
        <v>1840</v>
      </c>
    </row>
    <row r="380" spans="1:19">
      <c r="A380">
        <v>306</v>
      </c>
      <c r="B380" s="2">
        <f>DATE(90,4,21)</f>
        <v>32984</v>
      </c>
      <c r="C380" t="s">
        <v>181</v>
      </c>
      <c r="D380" t="s">
        <v>190</v>
      </c>
      <c r="E380" t="s">
        <v>15</v>
      </c>
      <c r="F380" t="s">
        <v>191</v>
      </c>
      <c r="H380" t="s">
        <v>192</v>
      </c>
      <c r="I380">
        <v>1986</v>
      </c>
    </row>
    <row r="381" spans="1:19">
      <c r="A381">
        <v>307</v>
      </c>
      <c r="B381" s="2">
        <f>DATE(90,4,21)</f>
        <v>32984</v>
      </c>
      <c r="C381" t="s">
        <v>181</v>
      </c>
      <c r="D381" t="s">
        <v>193</v>
      </c>
      <c r="E381" t="s">
        <v>15</v>
      </c>
      <c r="F381" t="s">
        <v>194</v>
      </c>
      <c r="H381" t="s">
        <v>195</v>
      </c>
      <c r="I381">
        <v>1875</v>
      </c>
      <c r="J381" t="s">
        <v>196</v>
      </c>
      <c r="M381" t="s">
        <v>197</v>
      </c>
      <c r="N381" t="s">
        <v>198</v>
      </c>
      <c r="O381" t="s">
        <v>199</v>
      </c>
    </row>
    <row r="382" spans="1:19">
      <c r="A382">
        <v>308</v>
      </c>
      <c r="B382" s="2">
        <f>DATE(89,12,9)</f>
        <v>32851</v>
      </c>
      <c r="C382" t="s">
        <v>181</v>
      </c>
      <c r="D382" t="s">
        <v>200</v>
      </c>
      <c r="E382" t="s">
        <v>15</v>
      </c>
      <c r="F382" t="s">
        <v>201</v>
      </c>
      <c r="H382" t="s">
        <v>202</v>
      </c>
    </row>
    <row r="383" spans="1:19">
      <c r="A383">
        <v>309</v>
      </c>
      <c r="B383" s="2">
        <f>DATE(89,12,9)</f>
        <v>32851</v>
      </c>
      <c r="C383" t="s">
        <v>181</v>
      </c>
      <c r="D383" t="s">
        <v>111</v>
      </c>
      <c r="E383" t="s">
        <v>15</v>
      </c>
      <c r="F383" t="s">
        <v>203</v>
      </c>
      <c r="H383" t="s">
        <v>113</v>
      </c>
    </row>
    <row r="384" spans="1:19">
      <c r="A384">
        <v>310</v>
      </c>
      <c r="B384" s="2">
        <f>DATE(89,12,9)</f>
        <v>32851</v>
      </c>
      <c r="C384" t="s">
        <v>181</v>
      </c>
      <c r="D384" t="s">
        <v>204</v>
      </c>
      <c r="E384" t="s">
        <v>15</v>
      </c>
      <c r="F384" t="s">
        <v>205</v>
      </c>
      <c r="H384" t="s">
        <v>206</v>
      </c>
      <c r="I384">
        <v>1920</v>
      </c>
    </row>
    <row r="385" spans="1:15">
      <c r="A385">
        <v>311</v>
      </c>
      <c r="B385" s="2">
        <f>DATE(89,12,9)</f>
        <v>32851</v>
      </c>
      <c r="C385" t="s">
        <v>181</v>
      </c>
      <c r="D385" t="s">
        <v>79</v>
      </c>
      <c r="E385" t="s">
        <v>15</v>
      </c>
      <c r="F385" t="s">
        <v>207</v>
      </c>
      <c r="I385">
        <v>1730</v>
      </c>
    </row>
    <row r="386" spans="1:15">
      <c r="A386">
        <v>312</v>
      </c>
      <c r="B386" s="2">
        <f>DATE(89,4,17)</f>
        <v>32615</v>
      </c>
      <c r="C386" t="s">
        <v>181</v>
      </c>
      <c r="D386" t="s">
        <v>47</v>
      </c>
      <c r="E386" t="s">
        <v>15</v>
      </c>
      <c r="F386" t="s">
        <v>48</v>
      </c>
      <c r="H386" t="s">
        <v>49</v>
      </c>
      <c r="I386">
        <v>1742</v>
      </c>
      <c r="J386" t="s">
        <v>208</v>
      </c>
      <c r="K386" t="s">
        <v>209</v>
      </c>
      <c r="M386" t="s">
        <v>210</v>
      </c>
      <c r="O386" t="s">
        <v>211</v>
      </c>
    </row>
    <row r="387" spans="1:15">
      <c r="A387">
        <v>313</v>
      </c>
      <c r="B387" s="2">
        <f>DATE(88,12,10)</f>
        <v>32487</v>
      </c>
      <c r="C387" t="s">
        <v>94</v>
      </c>
      <c r="D387" t="s">
        <v>47</v>
      </c>
      <c r="E387" t="s">
        <v>15</v>
      </c>
      <c r="F387" t="s">
        <v>212</v>
      </c>
      <c r="H387" t="s">
        <v>49</v>
      </c>
      <c r="I387">
        <v>1727</v>
      </c>
    </row>
    <row r="388" spans="1:15">
      <c r="A388">
        <v>314</v>
      </c>
      <c r="B388" s="2">
        <f>DATE(88,12,10)</f>
        <v>32487</v>
      </c>
      <c r="C388" t="s">
        <v>94</v>
      </c>
      <c r="D388" t="s">
        <v>47</v>
      </c>
      <c r="F388" t="s">
        <v>213</v>
      </c>
      <c r="H388" t="s">
        <v>49</v>
      </c>
      <c r="I388">
        <v>1739</v>
      </c>
    </row>
    <row r="389" spans="1:15">
      <c r="A389">
        <v>315</v>
      </c>
      <c r="B389" s="2">
        <f>DATE(88,12,10)</f>
        <v>32487</v>
      </c>
      <c r="C389" t="s">
        <v>94</v>
      </c>
      <c r="D389" t="s">
        <v>47</v>
      </c>
      <c r="E389" t="s">
        <v>15</v>
      </c>
      <c r="F389" t="s">
        <v>214</v>
      </c>
      <c r="H389" t="s">
        <v>49</v>
      </c>
      <c r="I389">
        <v>1743</v>
      </c>
      <c r="J389" t="s">
        <v>215</v>
      </c>
      <c r="K389" t="s">
        <v>216</v>
      </c>
      <c r="L389" t="s">
        <v>217</v>
      </c>
      <c r="O389" t="s">
        <v>218</v>
      </c>
    </row>
    <row r="390" spans="1:15">
      <c r="A390">
        <v>316</v>
      </c>
      <c r="B390" s="2">
        <f>DATE(88,4,30)</f>
        <v>32263</v>
      </c>
      <c r="C390" t="s">
        <v>94</v>
      </c>
      <c r="D390" t="s">
        <v>79</v>
      </c>
      <c r="E390" t="s">
        <v>15</v>
      </c>
      <c r="F390" t="s">
        <v>219</v>
      </c>
      <c r="H390" t="s">
        <v>81</v>
      </c>
      <c r="I390">
        <v>1724</v>
      </c>
      <c r="J390" t="s">
        <v>220</v>
      </c>
      <c r="K390" t="s">
        <v>221</v>
      </c>
      <c r="L390" t="s">
        <v>217</v>
      </c>
      <c r="M390" t="s">
        <v>222</v>
      </c>
      <c r="N390" t="s">
        <v>223</v>
      </c>
      <c r="O390" t="s">
        <v>224</v>
      </c>
    </row>
    <row r="391" spans="1:15">
      <c r="A391">
        <v>317</v>
      </c>
      <c r="B391" s="2">
        <f>DATE(87,11,28)</f>
        <v>32109</v>
      </c>
      <c r="C391" t="s">
        <v>94</v>
      </c>
      <c r="D391" t="s">
        <v>225</v>
      </c>
      <c r="E391" t="s">
        <v>15</v>
      </c>
      <c r="F391" t="s">
        <v>226</v>
      </c>
      <c r="H391" t="s">
        <v>227</v>
      </c>
      <c r="I391">
        <v>1965</v>
      </c>
    </row>
    <row r="392" spans="1:15">
      <c r="A392">
        <v>318</v>
      </c>
      <c r="B392" s="2">
        <f>DATE(87,11,28)</f>
        <v>32109</v>
      </c>
      <c r="C392" t="s">
        <v>94</v>
      </c>
      <c r="D392" t="s">
        <v>111</v>
      </c>
      <c r="E392" t="s">
        <v>15</v>
      </c>
      <c r="F392" t="s">
        <v>228</v>
      </c>
      <c r="H392" t="s">
        <v>113</v>
      </c>
      <c r="I392">
        <v>1942</v>
      </c>
    </row>
    <row r="393" spans="1:15">
      <c r="A393">
        <v>319</v>
      </c>
      <c r="B393" s="2">
        <f>DATE(87,11,28)</f>
        <v>32109</v>
      </c>
      <c r="C393" t="s">
        <v>94</v>
      </c>
      <c r="D393" t="s">
        <v>229</v>
      </c>
      <c r="E393" t="s">
        <v>15</v>
      </c>
      <c r="F393" t="s">
        <v>24</v>
      </c>
      <c r="H393" t="s">
        <v>25</v>
      </c>
      <c r="I393">
        <v>1893</v>
      </c>
      <c r="J393" t="s">
        <v>230</v>
      </c>
      <c r="L393" t="s">
        <v>231</v>
      </c>
      <c r="O393" t="s">
        <v>224</v>
      </c>
    </row>
    <row r="394" spans="1:15">
      <c r="A394">
        <v>320</v>
      </c>
      <c r="B394" s="2">
        <f>DATE(87,4,4)</f>
        <v>31871</v>
      </c>
      <c r="C394" t="s">
        <v>94</v>
      </c>
      <c r="D394" t="s">
        <v>53</v>
      </c>
      <c r="E394" t="s">
        <v>15</v>
      </c>
      <c r="F394" t="s">
        <v>232</v>
      </c>
      <c r="H394" t="s">
        <v>55</v>
      </c>
    </row>
    <row r="395" spans="1:15">
      <c r="A395">
        <v>321</v>
      </c>
      <c r="B395" s="2">
        <f>DATE(87,4,4)</f>
        <v>31871</v>
      </c>
      <c r="C395" t="s">
        <v>94</v>
      </c>
      <c r="D395" t="s">
        <v>47</v>
      </c>
      <c r="E395" t="s">
        <v>15</v>
      </c>
      <c r="F395" t="s">
        <v>136</v>
      </c>
      <c r="H395" t="s">
        <v>49</v>
      </c>
      <c r="I395">
        <v>1707</v>
      </c>
    </row>
    <row r="396" spans="1:15">
      <c r="A396">
        <v>322</v>
      </c>
      <c r="B396" s="2">
        <f>DATE(87,4,4)</f>
        <v>31871</v>
      </c>
      <c r="C396" t="s">
        <v>94</v>
      </c>
      <c r="D396" t="s">
        <v>27</v>
      </c>
      <c r="E396" t="s">
        <v>15</v>
      </c>
      <c r="F396" t="s">
        <v>233</v>
      </c>
      <c r="H396" t="s">
        <v>29</v>
      </c>
      <c r="I396">
        <v>1799</v>
      </c>
      <c r="J396" t="s">
        <v>234</v>
      </c>
      <c r="K396" t="s">
        <v>235</v>
      </c>
      <c r="L396" t="s">
        <v>236</v>
      </c>
      <c r="M396" t="s">
        <v>237</v>
      </c>
      <c r="O396" t="s">
        <v>224</v>
      </c>
    </row>
    <row r="397" spans="1:15">
      <c r="A397">
        <v>323</v>
      </c>
      <c r="B397" s="2">
        <f>DATE(86,12,6)</f>
        <v>31752</v>
      </c>
      <c r="C397" t="s">
        <v>94</v>
      </c>
      <c r="D397" t="s">
        <v>67</v>
      </c>
      <c r="E397" t="s">
        <v>15</v>
      </c>
      <c r="F397" t="s">
        <v>238</v>
      </c>
      <c r="H397" t="s">
        <v>69</v>
      </c>
      <c r="I397">
        <v>1887</v>
      </c>
    </row>
    <row r="398" spans="1:15">
      <c r="A398">
        <v>324</v>
      </c>
      <c r="B398" s="2">
        <f>DATE(86,12,6)</f>
        <v>31752</v>
      </c>
      <c r="C398" t="s">
        <v>94</v>
      </c>
      <c r="D398" t="s">
        <v>34</v>
      </c>
      <c r="E398" t="s">
        <v>15</v>
      </c>
      <c r="F398" t="s">
        <v>239</v>
      </c>
      <c r="H398" t="s">
        <v>240</v>
      </c>
      <c r="I398">
        <v>1936</v>
      </c>
      <c r="J398" t="s">
        <v>234</v>
      </c>
      <c r="N398" t="s">
        <v>241</v>
      </c>
    </row>
    <row r="399" spans="1:15">
      <c r="A399">
        <v>325</v>
      </c>
      <c r="B399" s="2">
        <f>DATE(86,4,19)</f>
        <v>31521</v>
      </c>
      <c r="C399" t="s">
        <v>94</v>
      </c>
      <c r="D399" t="s">
        <v>134</v>
      </c>
      <c r="E399" t="s">
        <v>15</v>
      </c>
      <c r="F399" t="s">
        <v>135</v>
      </c>
      <c r="H399" t="s">
        <v>104</v>
      </c>
    </row>
    <row r="400" spans="1:15">
      <c r="A400">
        <v>326</v>
      </c>
      <c r="B400" s="2">
        <f>DATE(86,4,19)</f>
        <v>31521</v>
      </c>
      <c r="C400" t="s">
        <v>94</v>
      </c>
      <c r="D400" t="s">
        <v>53</v>
      </c>
      <c r="E400" t="s">
        <v>15</v>
      </c>
      <c r="F400" t="s">
        <v>242</v>
      </c>
      <c r="H400" t="s">
        <v>55</v>
      </c>
    </row>
    <row r="401" spans="1:18">
      <c r="A401">
        <v>327</v>
      </c>
      <c r="B401" s="2">
        <f>DATE(86,4,19)</f>
        <v>31521</v>
      </c>
      <c r="C401" t="s">
        <v>94</v>
      </c>
      <c r="D401" t="s">
        <v>172</v>
      </c>
      <c r="E401" t="s">
        <v>15</v>
      </c>
      <c r="F401" t="s">
        <v>243</v>
      </c>
      <c r="H401" t="s">
        <v>244</v>
      </c>
      <c r="I401">
        <v>1694</v>
      </c>
    </row>
    <row r="402" spans="1:18">
      <c r="A402">
        <v>328</v>
      </c>
      <c r="B402" s="2">
        <f>DATE(86,4,19)</f>
        <v>31521</v>
      </c>
      <c r="C402" t="s">
        <v>94</v>
      </c>
      <c r="D402" t="s">
        <v>245</v>
      </c>
      <c r="F402" t="s">
        <v>246</v>
      </c>
      <c r="H402" t="s">
        <v>247</v>
      </c>
    </row>
    <row r="403" spans="1:18">
      <c r="A403">
        <v>329</v>
      </c>
      <c r="B403" s="2">
        <f>DATE(86,4,19)</f>
        <v>31521</v>
      </c>
      <c r="C403" t="s">
        <v>94</v>
      </c>
      <c r="D403" t="s">
        <v>38</v>
      </c>
      <c r="E403" t="s">
        <v>15</v>
      </c>
      <c r="F403" t="s">
        <v>39</v>
      </c>
      <c r="H403" t="s">
        <v>160</v>
      </c>
      <c r="J403" t="s">
        <v>248</v>
      </c>
      <c r="K403" t="s">
        <v>249</v>
      </c>
      <c r="N403" t="s">
        <v>250</v>
      </c>
    </row>
    <row r="404" spans="1:18">
      <c r="A404">
        <v>330</v>
      </c>
      <c r="B404" s="2">
        <f>DATE(85,12,14)</f>
        <v>31395</v>
      </c>
      <c r="C404" t="s">
        <v>94</v>
      </c>
      <c r="D404" t="s">
        <v>43</v>
      </c>
      <c r="E404" t="s">
        <v>15</v>
      </c>
      <c r="F404" t="s">
        <v>251</v>
      </c>
      <c r="H404" t="s">
        <v>183</v>
      </c>
      <c r="I404">
        <v>1897</v>
      </c>
    </row>
    <row r="405" spans="1:18">
      <c r="A405">
        <v>331</v>
      </c>
      <c r="B405" s="2">
        <f>DATE(85,12,14)</f>
        <v>31395</v>
      </c>
      <c r="C405" t="s">
        <v>94</v>
      </c>
      <c r="D405" t="s">
        <v>79</v>
      </c>
      <c r="E405" t="s">
        <v>15</v>
      </c>
      <c r="F405" t="s">
        <v>252</v>
      </c>
      <c r="H405" t="s">
        <v>81</v>
      </c>
      <c r="I405">
        <v>1723</v>
      </c>
    </row>
    <row r="406" spans="1:18">
      <c r="A406">
        <v>332</v>
      </c>
      <c r="B406" s="2">
        <f>DATE(85,12,14)</f>
        <v>31395</v>
      </c>
      <c r="C406" t="s">
        <v>94</v>
      </c>
      <c r="D406" t="s">
        <v>253</v>
      </c>
      <c r="E406" t="s">
        <v>15</v>
      </c>
      <c r="F406" t="s">
        <v>24</v>
      </c>
      <c r="H406" t="s">
        <v>254</v>
      </c>
      <c r="I406">
        <v>1947</v>
      </c>
    </row>
    <row r="407" spans="1:18">
      <c r="A407">
        <v>333</v>
      </c>
      <c r="B407" s="2">
        <f>DATE(85,4,20)</f>
        <v>31157</v>
      </c>
      <c r="C407" t="s">
        <v>94</v>
      </c>
      <c r="D407" t="s">
        <v>47</v>
      </c>
      <c r="E407" t="s">
        <v>15</v>
      </c>
      <c r="F407" t="s">
        <v>48</v>
      </c>
      <c r="H407" t="s">
        <v>49</v>
      </c>
      <c r="I407">
        <v>1742</v>
      </c>
      <c r="J407" t="s">
        <v>255</v>
      </c>
      <c r="K407" t="s">
        <v>256</v>
      </c>
      <c r="M407" t="s">
        <v>98</v>
      </c>
      <c r="O407" t="s">
        <v>257</v>
      </c>
      <c r="Q407" t="s">
        <v>258</v>
      </c>
    </row>
    <row r="408" spans="1:18">
      <c r="A408">
        <v>334</v>
      </c>
      <c r="B408" s="2">
        <f>DATE(84,12,8)</f>
        <v>31024</v>
      </c>
      <c r="C408" t="s">
        <v>94</v>
      </c>
      <c r="D408" t="s">
        <v>259</v>
      </c>
      <c r="E408" t="s">
        <v>15</v>
      </c>
      <c r="F408" t="s">
        <v>260</v>
      </c>
      <c r="H408" t="s">
        <v>261</v>
      </c>
      <c r="I408">
        <v>1863</v>
      </c>
      <c r="J408" t="s">
        <v>262</v>
      </c>
      <c r="K408" t="s">
        <v>263</v>
      </c>
      <c r="M408" t="s">
        <v>264</v>
      </c>
      <c r="O408" t="s">
        <v>265</v>
      </c>
      <c r="Q408" t="s">
        <v>266</v>
      </c>
    </row>
    <row r="409" spans="1:18">
      <c r="A409">
        <v>335</v>
      </c>
      <c r="B409" s="2">
        <f>DATE(84,4,7)</f>
        <v>30779</v>
      </c>
      <c r="C409" t="s">
        <v>94</v>
      </c>
      <c r="D409" t="s">
        <v>47</v>
      </c>
      <c r="E409" t="s">
        <v>15</v>
      </c>
      <c r="F409" t="s">
        <v>267</v>
      </c>
      <c r="H409" t="s">
        <v>49</v>
      </c>
      <c r="I409">
        <v>1707</v>
      </c>
      <c r="J409" t="s">
        <v>268</v>
      </c>
      <c r="K409" t="s">
        <v>269</v>
      </c>
      <c r="L409" t="s">
        <v>270</v>
      </c>
      <c r="M409" t="s">
        <v>271</v>
      </c>
      <c r="O409" t="s">
        <v>272</v>
      </c>
      <c r="Q409" t="s">
        <v>273</v>
      </c>
    </row>
    <row r="410" spans="1:18">
      <c r="A410">
        <v>336</v>
      </c>
      <c r="B410" s="2">
        <f>DATE(84,4,7)</f>
        <v>30779</v>
      </c>
      <c r="C410" t="s">
        <v>94</v>
      </c>
      <c r="D410" t="s">
        <v>27</v>
      </c>
      <c r="E410" t="s">
        <v>15</v>
      </c>
      <c r="F410" t="s">
        <v>274</v>
      </c>
      <c r="H410" t="s">
        <v>29</v>
      </c>
      <c r="I410">
        <v>1798</v>
      </c>
      <c r="J410" t="s">
        <v>268</v>
      </c>
      <c r="K410" t="s">
        <v>269</v>
      </c>
      <c r="L410" t="s">
        <v>270</v>
      </c>
      <c r="M410" t="s">
        <v>271</v>
      </c>
      <c r="O410" t="s">
        <v>272</v>
      </c>
    </row>
    <row r="411" spans="1:18">
      <c r="A411">
        <v>337</v>
      </c>
      <c r="B411" s="2">
        <f>DATE(83,12,21)</f>
        <v>30671</v>
      </c>
      <c r="C411" t="s">
        <v>94</v>
      </c>
      <c r="E411" t="s">
        <v>15</v>
      </c>
      <c r="F411" t="s">
        <v>275</v>
      </c>
    </row>
    <row r="412" spans="1:18">
      <c r="A412">
        <v>338</v>
      </c>
      <c r="B412" s="2">
        <f>DATE(83,11,26)</f>
        <v>30646</v>
      </c>
      <c r="C412" t="s">
        <v>94</v>
      </c>
      <c r="D412" t="s">
        <v>67</v>
      </c>
      <c r="E412" t="s">
        <v>15</v>
      </c>
      <c r="F412" t="s">
        <v>276</v>
      </c>
      <c r="H412" t="s">
        <v>69</v>
      </c>
      <c r="I412">
        <v>1868</v>
      </c>
    </row>
    <row r="413" spans="1:18">
      <c r="A413">
        <v>339</v>
      </c>
      <c r="B413" s="2">
        <f>DATE(83,11,26)</f>
        <v>30646</v>
      </c>
      <c r="C413" t="s">
        <v>94</v>
      </c>
      <c r="D413" t="s">
        <v>277</v>
      </c>
      <c r="E413" t="s">
        <v>15</v>
      </c>
      <c r="F413" t="s">
        <v>278</v>
      </c>
      <c r="H413" t="s">
        <v>279</v>
      </c>
      <c r="I413">
        <v>1936</v>
      </c>
      <c r="J413" t="s">
        <v>280</v>
      </c>
      <c r="L413" t="s">
        <v>281</v>
      </c>
      <c r="O413" t="s">
        <v>282</v>
      </c>
      <c r="Q413" t="s">
        <v>283</v>
      </c>
      <c r="R413" t="s">
        <v>284</v>
      </c>
    </row>
    <row r="414" spans="1:18">
      <c r="A414">
        <v>340</v>
      </c>
      <c r="B414" s="2">
        <f>DATE(83,4,23)</f>
        <v>30429</v>
      </c>
      <c r="C414" t="s">
        <v>94</v>
      </c>
      <c r="D414" t="s">
        <v>285</v>
      </c>
      <c r="E414" t="s">
        <v>15</v>
      </c>
      <c r="F414" t="s">
        <v>286</v>
      </c>
      <c r="H414" t="s">
        <v>287</v>
      </c>
      <c r="I414">
        <v>1948</v>
      </c>
    </row>
    <row r="415" spans="1:18">
      <c r="A415">
        <v>341</v>
      </c>
      <c r="B415" s="2">
        <f>DATE(83,4,23)</f>
        <v>30429</v>
      </c>
      <c r="C415" t="s">
        <v>94</v>
      </c>
      <c r="D415" t="s">
        <v>288</v>
      </c>
      <c r="E415" t="s">
        <v>15</v>
      </c>
      <c r="F415" t="s">
        <v>289</v>
      </c>
      <c r="H415" t="s">
        <v>17</v>
      </c>
      <c r="I415">
        <v>1877</v>
      </c>
      <c r="J415" t="s">
        <v>290</v>
      </c>
      <c r="K415" t="s">
        <v>291</v>
      </c>
      <c r="M415" t="s">
        <v>292</v>
      </c>
      <c r="O415" t="s">
        <v>293</v>
      </c>
      <c r="Q415" t="s">
        <v>294</v>
      </c>
    </row>
    <row r="416" spans="1:18">
      <c r="A416">
        <v>342</v>
      </c>
      <c r="B416" s="2">
        <f>DATE(82,12,11)</f>
        <v>30296</v>
      </c>
      <c r="C416" t="s">
        <v>94</v>
      </c>
      <c r="D416" t="s">
        <v>295</v>
      </c>
      <c r="E416" t="s">
        <v>15</v>
      </c>
      <c r="F416" t="s">
        <v>296</v>
      </c>
      <c r="H416" t="s">
        <v>297</v>
      </c>
      <c r="I416">
        <v>1887</v>
      </c>
      <c r="Q416" t="s">
        <v>294</v>
      </c>
    </row>
    <row r="417" spans="1:18">
      <c r="A417">
        <v>343</v>
      </c>
      <c r="B417" s="2">
        <f>DATE(82,12,11)</f>
        <v>30296</v>
      </c>
      <c r="C417" t="s">
        <v>94</v>
      </c>
      <c r="D417" t="s">
        <v>298</v>
      </c>
      <c r="F417" t="s">
        <v>299</v>
      </c>
      <c r="H417" t="s">
        <v>300</v>
      </c>
      <c r="I417">
        <v>1920</v>
      </c>
      <c r="Q417" t="s">
        <v>294</v>
      </c>
    </row>
    <row r="418" spans="1:18">
      <c r="A418">
        <v>344</v>
      </c>
      <c r="B418" s="2">
        <f>DATE(82,12,11)</f>
        <v>30296</v>
      </c>
      <c r="C418" t="s">
        <v>94</v>
      </c>
      <c r="D418" t="s">
        <v>31</v>
      </c>
      <c r="E418" t="s">
        <v>15</v>
      </c>
      <c r="F418" t="s">
        <v>24</v>
      </c>
      <c r="H418" t="s">
        <v>33</v>
      </c>
      <c r="I418">
        <v>1791</v>
      </c>
      <c r="J418" t="s">
        <v>301</v>
      </c>
      <c r="K418" t="s">
        <v>302</v>
      </c>
      <c r="M418" t="s">
        <v>303</v>
      </c>
      <c r="O418" t="s">
        <v>304</v>
      </c>
      <c r="Q418" t="s">
        <v>294</v>
      </c>
    </row>
    <row r="419" spans="1:18">
      <c r="A419">
        <v>345</v>
      </c>
      <c r="B419" s="2">
        <f>DATE(82,4,3)</f>
        <v>30044</v>
      </c>
      <c r="C419" t="s">
        <v>305</v>
      </c>
      <c r="D419" t="s">
        <v>306</v>
      </c>
      <c r="F419" t="s">
        <v>307</v>
      </c>
    </row>
    <row r="420" spans="1:18">
      <c r="A420">
        <v>346</v>
      </c>
      <c r="B420" s="2">
        <f>DATE(82,4,3)</f>
        <v>30044</v>
      </c>
      <c r="C420" t="s">
        <v>305</v>
      </c>
      <c r="D420" t="s">
        <v>308</v>
      </c>
      <c r="E420" t="s">
        <v>15</v>
      </c>
      <c r="F420" t="s">
        <v>309</v>
      </c>
    </row>
    <row r="421" spans="1:18">
      <c r="A421">
        <v>347</v>
      </c>
      <c r="B421" s="2">
        <f>DATE(82,4,3)</f>
        <v>30044</v>
      </c>
      <c r="C421" t="s">
        <v>305</v>
      </c>
      <c r="D421" t="s">
        <v>31</v>
      </c>
      <c r="F421" t="s">
        <v>310</v>
      </c>
    </row>
    <row r="422" spans="1:18">
      <c r="A422">
        <v>348</v>
      </c>
      <c r="B422" s="2">
        <f>DATE(82,4,3)</f>
        <v>30044</v>
      </c>
      <c r="C422" t="s">
        <v>311</v>
      </c>
      <c r="D422" t="s">
        <v>312</v>
      </c>
      <c r="E422" t="s">
        <v>15</v>
      </c>
      <c r="F422" t="s">
        <v>313</v>
      </c>
    </row>
    <row r="423" spans="1:18">
      <c r="A423">
        <v>349</v>
      </c>
      <c r="B423" s="2">
        <f>DATE(82,4,3)</f>
        <v>30044</v>
      </c>
      <c r="C423" t="s">
        <v>305</v>
      </c>
      <c r="D423" t="s">
        <v>172</v>
      </c>
      <c r="E423" t="s">
        <v>15</v>
      </c>
      <c r="F423" t="s">
        <v>314</v>
      </c>
      <c r="I423">
        <v>1689</v>
      </c>
      <c r="K423" t="s">
        <v>302</v>
      </c>
      <c r="M423" t="s">
        <v>315</v>
      </c>
    </row>
    <row r="424" spans="1:18">
      <c r="A424">
        <v>350</v>
      </c>
      <c r="B424" s="2">
        <f>DATE(81,11,28)</f>
        <v>29918</v>
      </c>
      <c r="C424" t="s">
        <v>316</v>
      </c>
      <c r="D424" t="s">
        <v>83</v>
      </c>
      <c r="E424" t="s">
        <v>15</v>
      </c>
      <c r="F424" t="s">
        <v>84</v>
      </c>
      <c r="H424" t="s">
        <v>85</v>
      </c>
      <c r="I424">
        <v>1846</v>
      </c>
      <c r="J424" t="s">
        <v>317</v>
      </c>
      <c r="K424" t="s">
        <v>302</v>
      </c>
      <c r="M424" t="s">
        <v>318</v>
      </c>
      <c r="O424" t="s">
        <v>304</v>
      </c>
      <c r="Q424" t="s">
        <v>294</v>
      </c>
    </row>
    <row r="425" spans="1:18">
      <c r="A425">
        <v>351</v>
      </c>
      <c r="B425" s="2">
        <f>DATE(81,4,11)</f>
        <v>29687</v>
      </c>
      <c r="C425" t="s">
        <v>316</v>
      </c>
      <c r="D425" t="s">
        <v>79</v>
      </c>
      <c r="E425" t="s">
        <v>15</v>
      </c>
      <c r="F425" t="s">
        <v>219</v>
      </c>
      <c r="I425">
        <v>1723</v>
      </c>
      <c r="J425" t="s">
        <v>319</v>
      </c>
      <c r="K425" t="s">
        <v>320</v>
      </c>
      <c r="M425" t="s">
        <v>321</v>
      </c>
      <c r="O425" t="s">
        <v>322</v>
      </c>
      <c r="Q425" t="s">
        <v>323</v>
      </c>
    </row>
    <row r="426" spans="1:18">
      <c r="A426">
        <v>352</v>
      </c>
      <c r="B426" s="2">
        <f>DATE(80,12,13)</f>
        <v>29568</v>
      </c>
      <c r="C426" t="s">
        <v>316</v>
      </c>
      <c r="D426" t="s">
        <v>47</v>
      </c>
      <c r="E426" t="s">
        <v>15</v>
      </c>
      <c r="F426" t="s">
        <v>324</v>
      </c>
      <c r="J426" t="s">
        <v>325</v>
      </c>
      <c r="K426" t="s">
        <v>302</v>
      </c>
      <c r="M426" t="s">
        <v>318</v>
      </c>
      <c r="O426" t="s">
        <v>326</v>
      </c>
      <c r="Q426" t="s">
        <v>327</v>
      </c>
    </row>
    <row r="427" spans="1:18">
      <c r="A427">
        <v>353</v>
      </c>
      <c r="B427" s="2">
        <f>DATE(80,5,17)</f>
        <v>29358</v>
      </c>
      <c r="C427" t="s">
        <v>316</v>
      </c>
      <c r="D427" t="s">
        <v>328</v>
      </c>
      <c r="E427" t="s">
        <v>15</v>
      </c>
      <c r="F427" t="s">
        <v>329</v>
      </c>
    </row>
    <row r="428" spans="1:18">
      <c r="A428">
        <v>354</v>
      </c>
      <c r="B428" s="2">
        <f>DATE(80,5,17)</f>
        <v>29358</v>
      </c>
      <c r="C428" t="s">
        <v>316</v>
      </c>
      <c r="D428" t="s">
        <v>330</v>
      </c>
      <c r="E428" t="s">
        <v>15</v>
      </c>
      <c r="F428" t="s">
        <v>331</v>
      </c>
      <c r="J428" t="s">
        <v>332</v>
      </c>
      <c r="K428" t="s">
        <v>333</v>
      </c>
      <c r="M428" t="s">
        <v>334</v>
      </c>
      <c r="O428" t="s">
        <v>335</v>
      </c>
      <c r="Q428" t="s">
        <v>336</v>
      </c>
    </row>
    <row r="429" spans="1:18">
      <c r="A429">
        <v>355</v>
      </c>
      <c r="B429" s="2">
        <f>DATE(79,11,10)</f>
        <v>29169</v>
      </c>
      <c r="C429" t="s">
        <v>316</v>
      </c>
      <c r="D429" t="s">
        <v>23</v>
      </c>
      <c r="E429" t="s">
        <v>15</v>
      </c>
      <c r="F429" t="s">
        <v>24</v>
      </c>
      <c r="H429" t="s">
        <v>25</v>
      </c>
      <c r="I429">
        <v>1887</v>
      </c>
      <c r="Q429" t="s">
        <v>294</v>
      </c>
    </row>
    <row r="430" spans="1:18">
      <c r="A430">
        <v>356</v>
      </c>
      <c r="B430" s="2">
        <f>DATE(79,11,10)</f>
        <v>29169</v>
      </c>
      <c r="C430" t="s">
        <v>316</v>
      </c>
      <c r="D430" t="s">
        <v>337</v>
      </c>
      <c r="E430" t="s">
        <v>15</v>
      </c>
      <c r="F430" t="s">
        <v>16</v>
      </c>
      <c r="H430" t="s">
        <v>17</v>
      </c>
      <c r="I430">
        <v>1887</v>
      </c>
      <c r="J430" t="s">
        <v>338</v>
      </c>
      <c r="K430" t="s">
        <v>320</v>
      </c>
      <c r="M430" t="s">
        <v>339</v>
      </c>
      <c r="O430" t="s">
        <v>304</v>
      </c>
      <c r="Q430" t="s">
        <v>294</v>
      </c>
    </row>
    <row r="431" spans="1:18">
      <c r="A431">
        <v>357</v>
      </c>
      <c r="B431" s="2">
        <f>DATE(79,5,12)</f>
        <v>28987</v>
      </c>
      <c r="C431" t="s">
        <v>316</v>
      </c>
      <c r="D431" t="s">
        <v>193</v>
      </c>
      <c r="E431" t="s">
        <v>15</v>
      </c>
      <c r="F431" t="s">
        <v>340</v>
      </c>
      <c r="I431">
        <v>1885</v>
      </c>
      <c r="J431" t="s">
        <v>341</v>
      </c>
      <c r="K431" t="s">
        <v>320</v>
      </c>
      <c r="L431" t="s">
        <v>342</v>
      </c>
      <c r="M431" t="s">
        <v>343</v>
      </c>
      <c r="N431" t="s">
        <v>344</v>
      </c>
      <c r="O431" t="s">
        <v>322</v>
      </c>
      <c r="Q431" t="s">
        <v>345</v>
      </c>
      <c r="R431" t="s">
        <v>346</v>
      </c>
    </row>
    <row r="432" spans="1:18">
      <c r="A432">
        <v>358</v>
      </c>
      <c r="B432" s="2">
        <f>DATE(79,5,12)</f>
        <v>28987</v>
      </c>
      <c r="C432" t="s">
        <v>316</v>
      </c>
      <c r="D432" t="s">
        <v>193</v>
      </c>
      <c r="E432" t="s">
        <v>15</v>
      </c>
      <c r="F432" t="s">
        <v>347</v>
      </c>
      <c r="I432">
        <v>1879</v>
      </c>
    </row>
    <row r="433" spans="1:18">
      <c r="A433">
        <v>359</v>
      </c>
      <c r="B433" s="2">
        <f>DATE(78,12,9)</f>
        <v>28833</v>
      </c>
      <c r="C433" t="s">
        <v>316</v>
      </c>
      <c r="D433" t="s">
        <v>47</v>
      </c>
      <c r="E433" t="s">
        <v>15</v>
      </c>
      <c r="F433" t="s">
        <v>48</v>
      </c>
      <c r="H433" t="s">
        <v>49</v>
      </c>
      <c r="I433">
        <v>1741</v>
      </c>
      <c r="J433" t="s">
        <v>248</v>
      </c>
      <c r="K433" t="s">
        <v>348</v>
      </c>
      <c r="M433" t="s">
        <v>321</v>
      </c>
      <c r="O433" t="s">
        <v>293</v>
      </c>
      <c r="Q433" t="s">
        <v>349</v>
      </c>
      <c r="R433" t="s">
        <v>350</v>
      </c>
    </row>
    <row r="434" spans="1:18">
      <c r="A434">
        <v>360</v>
      </c>
      <c r="B434" s="2">
        <f>DATE(78,4,15)</f>
        <v>28595</v>
      </c>
      <c r="C434" t="s">
        <v>351</v>
      </c>
      <c r="D434" t="s">
        <v>352</v>
      </c>
      <c r="E434" t="s">
        <v>15</v>
      </c>
      <c r="F434" t="s">
        <v>353</v>
      </c>
      <c r="H434" t="s">
        <v>354</v>
      </c>
      <c r="Q434" t="s">
        <v>336</v>
      </c>
    </row>
    <row r="435" spans="1:18">
      <c r="A435">
        <v>361</v>
      </c>
      <c r="B435" s="2">
        <f>DATE(78,4,15)</f>
        <v>28595</v>
      </c>
      <c r="C435" t="s">
        <v>351</v>
      </c>
      <c r="D435" t="s">
        <v>355</v>
      </c>
      <c r="E435" t="s">
        <v>15</v>
      </c>
      <c r="F435" t="s">
        <v>356</v>
      </c>
      <c r="J435" t="s">
        <v>301</v>
      </c>
      <c r="O435" t="s">
        <v>357</v>
      </c>
      <c r="Q435" t="s">
        <v>336</v>
      </c>
    </row>
    <row r="436" spans="1:18">
      <c r="A436">
        <v>362</v>
      </c>
      <c r="B436" s="2">
        <f>DATE(78,4,15)</f>
        <v>28595</v>
      </c>
      <c r="C436" t="s">
        <v>351</v>
      </c>
      <c r="D436" t="s">
        <v>295</v>
      </c>
      <c r="E436" t="s">
        <v>15</v>
      </c>
      <c r="F436" t="s">
        <v>358</v>
      </c>
      <c r="H436" t="s">
        <v>297</v>
      </c>
      <c r="M436" t="s">
        <v>359</v>
      </c>
      <c r="O436" t="s">
        <v>357</v>
      </c>
      <c r="Q436" t="s">
        <v>336</v>
      </c>
    </row>
    <row r="437" spans="1:18">
      <c r="A437">
        <v>363</v>
      </c>
      <c r="B437" s="2">
        <f>DATE(77,12,10)</f>
        <v>28469</v>
      </c>
      <c r="C437" t="s">
        <v>351</v>
      </c>
      <c r="D437" t="s">
        <v>360</v>
      </c>
      <c r="E437" t="s">
        <v>15</v>
      </c>
      <c r="F437" t="s">
        <v>361</v>
      </c>
      <c r="I437">
        <v>1823</v>
      </c>
      <c r="J437" t="s">
        <v>362</v>
      </c>
      <c r="K437" t="s">
        <v>348</v>
      </c>
      <c r="M437" t="s">
        <v>321</v>
      </c>
      <c r="O437" t="s">
        <v>363</v>
      </c>
      <c r="Q437" t="s">
        <v>364</v>
      </c>
    </row>
    <row r="438" spans="1:18">
      <c r="A438">
        <v>364</v>
      </c>
      <c r="B438" s="2">
        <f>DATE(77,5,7)</f>
        <v>28252</v>
      </c>
      <c r="C438" t="s">
        <v>351</v>
      </c>
      <c r="D438" t="s">
        <v>34</v>
      </c>
      <c r="E438" t="s">
        <v>15</v>
      </c>
      <c r="F438" t="s">
        <v>365</v>
      </c>
      <c r="H438" t="s">
        <v>240</v>
      </c>
      <c r="Q438" t="s">
        <v>366</v>
      </c>
    </row>
    <row r="439" spans="1:18">
      <c r="A439">
        <v>365</v>
      </c>
      <c r="B439" s="2">
        <f>DATE(77,5,7)</f>
        <v>28252</v>
      </c>
      <c r="C439" t="s">
        <v>351</v>
      </c>
      <c r="D439" t="s">
        <v>67</v>
      </c>
      <c r="E439" t="s">
        <v>15</v>
      </c>
      <c r="F439" t="s">
        <v>367</v>
      </c>
      <c r="H439" t="s">
        <v>69</v>
      </c>
      <c r="Q439" t="s">
        <v>366</v>
      </c>
    </row>
    <row r="440" spans="1:18">
      <c r="A440">
        <v>366</v>
      </c>
      <c r="B440" s="2">
        <f>DATE(77,5,7)</f>
        <v>28252</v>
      </c>
      <c r="C440" t="s">
        <v>351</v>
      </c>
      <c r="D440" t="s">
        <v>43</v>
      </c>
      <c r="E440" t="s">
        <v>15</v>
      </c>
      <c r="F440" t="s">
        <v>368</v>
      </c>
      <c r="H440" t="s">
        <v>183</v>
      </c>
      <c r="I440">
        <v>1897</v>
      </c>
      <c r="J440" t="s">
        <v>301</v>
      </c>
      <c r="Q440" t="s">
        <v>366</v>
      </c>
    </row>
    <row r="441" spans="1:18">
      <c r="A441">
        <v>367</v>
      </c>
      <c r="B441" s="2">
        <f>DATE(76,11,27)</f>
        <v>28091</v>
      </c>
      <c r="C441" t="s">
        <v>351</v>
      </c>
      <c r="D441" t="s">
        <v>27</v>
      </c>
      <c r="E441" t="s">
        <v>15</v>
      </c>
      <c r="F441" t="s">
        <v>90</v>
      </c>
      <c r="H441" t="s">
        <v>29</v>
      </c>
      <c r="I441">
        <v>1798</v>
      </c>
      <c r="J441" t="s">
        <v>362</v>
      </c>
      <c r="M441" t="s">
        <v>369</v>
      </c>
      <c r="O441" t="s">
        <v>363</v>
      </c>
      <c r="Q441" t="s">
        <v>294</v>
      </c>
    </row>
    <row r="442" spans="1:18">
      <c r="A442">
        <v>368</v>
      </c>
      <c r="B442" s="2">
        <f>DATE(76,5,8)</f>
        <v>27888</v>
      </c>
      <c r="C442" t="s">
        <v>370</v>
      </c>
      <c r="D442" t="s">
        <v>64</v>
      </c>
      <c r="E442" t="s">
        <v>15</v>
      </c>
      <c r="F442" t="s">
        <v>371</v>
      </c>
      <c r="J442" t="s">
        <v>301</v>
      </c>
    </row>
    <row r="443" spans="1:18">
      <c r="A443">
        <v>369</v>
      </c>
      <c r="B443" s="2">
        <f>DATE(76,5,8)</f>
        <v>27888</v>
      </c>
      <c r="C443" t="s">
        <v>370</v>
      </c>
      <c r="D443" t="s">
        <v>43</v>
      </c>
      <c r="E443" t="s">
        <v>15</v>
      </c>
      <c r="F443" t="s">
        <v>372</v>
      </c>
      <c r="J443" t="s">
        <v>373</v>
      </c>
      <c r="M443" t="s">
        <v>374</v>
      </c>
      <c r="O443" t="s">
        <v>375</v>
      </c>
      <c r="Q443" t="s">
        <v>366</v>
      </c>
    </row>
    <row r="444" spans="1:18">
      <c r="A444">
        <v>370</v>
      </c>
      <c r="B444" s="2">
        <f>DATE(75,11,29)</f>
        <v>27727</v>
      </c>
      <c r="C444" t="s">
        <v>370</v>
      </c>
      <c r="D444" t="s">
        <v>83</v>
      </c>
      <c r="E444" t="s">
        <v>15</v>
      </c>
      <c r="F444" t="s">
        <v>84</v>
      </c>
      <c r="H444" t="s">
        <v>85</v>
      </c>
      <c r="I444">
        <v>1846</v>
      </c>
      <c r="J444" t="s">
        <v>362</v>
      </c>
      <c r="K444" t="s">
        <v>376</v>
      </c>
      <c r="L444" t="s">
        <v>377</v>
      </c>
      <c r="M444" t="s">
        <v>369</v>
      </c>
      <c r="O444" t="s">
        <v>378</v>
      </c>
      <c r="Q444" t="s">
        <v>379</v>
      </c>
    </row>
    <row r="445" spans="1:18">
      <c r="A445">
        <v>371</v>
      </c>
      <c r="B445" s="2">
        <f t="shared" ref="B445:B451" si="27">DATE(75,4,26)</f>
        <v>27510</v>
      </c>
      <c r="C445" t="s">
        <v>370</v>
      </c>
      <c r="D445" t="s">
        <v>380</v>
      </c>
      <c r="E445" t="s">
        <v>15</v>
      </c>
      <c r="F445" t="s">
        <v>381</v>
      </c>
      <c r="I445">
        <v>1599</v>
      </c>
      <c r="Q445" t="s">
        <v>382</v>
      </c>
    </row>
    <row r="446" spans="1:18">
      <c r="A446">
        <v>372</v>
      </c>
      <c r="B446" s="2">
        <f t="shared" si="27"/>
        <v>27510</v>
      </c>
      <c r="C446" t="s">
        <v>370</v>
      </c>
      <c r="D446" t="s">
        <v>383</v>
      </c>
      <c r="E446" t="s">
        <v>15</v>
      </c>
      <c r="F446" t="s">
        <v>384</v>
      </c>
      <c r="I446">
        <v>1612</v>
      </c>
      <c r="Q446" t="s">
        <v>382</v>
      </c>
    </row>
    <row r="447" spans="1:18">
      <c r="A447">
        <v>373</v>
      </c>
      <c r="B447" s="2">
        <f t="shared" si="27"/>
        <v>27510</v>
      </c>
      <c r="C447" t="s">
        <v>370</v>
      </c>
      <c r="D447" t="s">
        <v>385</v>
      </c>
      <c r="E447" t="s">
        <v>15</v>
      </c>
      <c r="F447" t="s">
        <v>386</v>
      </c>
      <c r="I447">
        <v>1694</v>
      </c>
      <c r="Q447" t="s">
        <v>382</v>
      </c>
    </row>
    <row r="448" spans="1:18">
      <c r="A448">
        <v>374</v>
      </c>
      <c r="B448" s="2">
        <f t="shared" si="27"/>
        <v>27510</v>
      </c>
      <c r="C448" t="s">
        <v>370</v>
      </c>
      <c r="D448" t="s">
        <v>387</v>
      </c>
      <c r="E448" t="s">
        <v>15</v>
      </c>
      <c r="F448" t="s">
        <v>388</v>
      </c>
      <c r="I448">
        <v>1598</v>
      </c>
      <c r="Q448" t="s">
        <v>382</v>
      </c>
    </row>
    <row r="449" spans="1:17">
      <c r="A449">
        <v>375</v>
      </c>
      <c r="B449" s="2">
        <f t="shared" si="27"/>
        <v>27510</v>
      </c>
      <c r="C449" t="s">
        <v>370</v>
      </c>
      <c r="D449" t="s">
        <v>389</v>
      </c>
      <c r="E449" t="s">
        <v>15</v>
      </c>
      <c r="F449" t="s">
        <v>390</v>
      </c>
      <c r="I449">
        <v>1611</v>
      </c>
      <c r="Q449" t="s">
        <v>382</v>
      </c>
    </row>
    <row r="450" spans="1:17">
      <c r="A450">
        <v>376</v>
      </c>
      <c r="B450" s="2">
        <f t="shared" si="27"/>
        <v>27510</v>
      </c>
      <c r="C450" t="s">
        <v>370</v>
      </c>
      <c r="D450" t="s">
        <v>391</v>
      </c>
      <c r="E450" t="s">
        <v>15</v>
      </c>
      <c r="F450" t="s">
        <v>392</v>
      </c>
      <c r="H450" t="s">
        <v>393</v>
      </c>
      <c r="Q450" t="s">
        <v>382</v>
      </c>
    </row>
    <row r="451" spans="1:17">
      <c r="A451">
        <v>377</v>
      </c>
      <c r="B451" s="2">
        <f t="shared" si="27"/>
        <v>27510</v>
      </c>
      <c r="C451" t="s">
        <v>370</v>
      </c>
      <c r="D451" t="s">
        <v>34</v>
      </c>
      <c r="E451" t="s">
        <v>15</v>
      </c>
      <c r="F451" t="s">
        <v>394</v>
      </c>
      <c r="H451" t="s">
        <v>240</v>
      </c>
      <c r="I451">
        <v>1914</v>
      </c>
      <c r="J451" t="s">
        <v>395</v>
      </c>
      <c r="Q451" t="s">
        <v>382</v>
      </c>
    </row>
    <row r="452" spans="1:17">
      <c r="A452">
        <v>378</v>
      </c>
      <c r="B452" s="2">
        <f>DATE(74,11,30)</f>
        <v>27363</v>
      </c>
      <c r="C452" t="s">
        <v>370</v>
      </c>
      <c r="D452" t="s">
        <v>47</v>
      </c>
      <c r="E452" t="s">
        <v>15</v>
      </c>
      <c r="F452" t="s">
        <v>48</v>
      </c>
      <c r="H452" t="s">
        <v>49</v>
      </c>
      <c r="I452">
        <v>1741</v>
      </c>
      <c r="J452" t="s">
        <v>248</v>
      </c>
      <c r="K452" t="s">
        <v>396</v>
      </c>
      <c r="M452" t="s">
        <v>397</v>
      </c>
      <c r="O452" t="s">
        <v>398</v>
      </c>
      <c r="Q452" t="s">
        <v>399</v>
      </c>
    </row>
    <row r="453" spans="1:17">
      <c r="A453">
        <v>379</v>
      </c>
      <c r="B453" s="2">
        <f>DATE(74,3,30)</f>
        <v>27118</v>
      </c>
      <c r="C453" t="s">
        <v>400</v>
      </c>
      <c r="D453" t="s">
        <v>172</v>
      </c>
      <c r="E453" t="s">
        <v>15</v>
      </c>
      <c r="F453" t="s">
        <v>401</v>
      </c>
      <c r="I453">
        <v>1692</v>
      </c>
      <c r="J453" t="s">
        <v>402</v>
      </c>
      <c r="K453" t="s">
        <v>403</v>
      </c>
      <c r="L453" t="s">
        <v>404</v>
      </c>
      <c r="M453" t="s">
        <v>405</v>
      </c>
      <c r="O453" t="s">
        <v>398</v>
      </c>
      <c r="Q453" t="s">
        <v>406</v>
      </c>
    </row>
    <row r="454" spans="1:17">
      <c r="A454">
        <v>380</v>
      </c>
      <c r="B454" s="2">
        <f>DATE(74,3,30)</f>
        <v>27118</v>
      </c>
      <c r="C454" t="s">
        <v>400</v>
      </c>
      <c r="D454" t="s">
        <v>259</v>
      </c>
      <c r="E454" t="s">
        <v>15</v>
      </c>
      <c r="F454" t="s">
        <v>407</v>
      </c>
      <c r="H454" t="s">
        <v>408</v>
      </c>
      <c r="Q454" t="s">
        <v>406</v>
      </c>
    </row>
    <row r="455" spans="1:17">
      <c r="A455">
        <v>381</v>
      </c>
      <c r="B455" s="2">
        <f>DATE(74,3,30)</f>
        <v>27118</v>
      </c>
      <c r="C455" t="s">
        <v>400</v>
      </c>
      <c r="D455" t="s">
        <v>409</v>
      </c>
      <c r="E455" t="s">
        <v>15</v>
      </c>
      <c r="F455" t="s">
        <v>410</v>
      </c>
      <c r="Q455" t="s">
        <v>406</v>
      </c>
    </row>
    <row r="456" spans="1:17">
      <c r="A456">
        <v>382</v>
      </c>
      <c r="B456" s="2">
        <f>DATE(73,12,1)</f>
        <v>26999</v>
      </c>
      <c r="C456" t="s">
        <v>400</v>
      </c>
      <c r="D456" t="s">
        <v>34</v>
      </c>
      <c r="E456" t="s">
        <v>15</v>
      </c>
      <c r="F456" t="s">
        <v>411</v>
      </c>
      <c r="H456" t="s">
        <v>240</v>
      </c>
      <c r="I456">
        <v>1930</v>
      </c>
      <c r="J456" t="s">
        <v>402</v>
      </c>
      <c r="Q456" t="s">
        <v>412</v>
      </c>
    </row>
    <row r="457" spans="1:17">
      <c r="A457">
        <v>383</v>
      </c>
      <c r="B457" s="2">
        <f>DATE(73,12,1)</f>
        <v>26999</v>
      </c>
      <c r="C457" t="s">
        <v>400</v>
      </c>
      <c r="D457" t="s">
        <v>413</v>
      </c>
      <c r="E457" t="s">
        <v>15</v>
      </c>
      <c r="F457" t="s">
        <v>414</v>
      </c>
      <c r="H457" t="s">
        <v>415</v>
      </c>
      <c r="J457" t="s">
        <v>402</v>
      </c>
      <c r="K457" t="s">
        <v>416</v>
      </c>
      <c r="M457" t="s">
        <v>417</v>
      </c>
      <c r="O457" t="s">
        <v>398</v>
      </c>
      <c r="Q457" t="s">
        <v>412</v>
      </c>
    </row>
    <row r="458" spans="1:17">
      <c r="A458">
        <v>384</v>
      </c>
      <c r="B458" s="2">
        <f>DATE(73,12,1)</f>
        <v>26999</v>
      </c>
      <c r="C458" t="s">
        <v>400</v>
      </c>
      <c r="D458" t="s">
        <v>79</v>
      </c>
      <c r="E458" t="s">
        <v>15</v>
      </c>
      <c r="F458" t="s">
        <v>418</v>
      </c>
      <c r="H458" t="s">
        <v>81</v>
      </c>
      <c r="J458" t="s">
        <v>402</v>
      </c>
      <c r="K458" t="s">
        <v>416</v>
      </c>
      <c r="M458" t="s">
        <v>417</v>
      </c>
      <c r="O458" t="s">
        <v>398</v>
      </c>
      <c r="Q458" t="s">
        <v>412</v>
      </c>
    </row>
    <row r="459" spans="1:17">
      <c r="A459">
        <v>385</v>
      </c>
      <c r="B459" s="2">
        <f>DATE(73,4,7)</f>
        <v>26761</v>
      </c>
      <c r="C459" t="s">
        <v>400</v>
      </c>
      <c r="D459" t="s">
        <v>295</v>
      </c>
      <c r="E459" t="s">
        <v>15</v>
      </c>
      <c r="F459" t="s">
        <v>296</v>
      </c>
      <c r="H459" t="s">
        <v>297</v>
      </c>
    </row>
    <row r="460" spans="1:17">
      <c r="A460">
        <v>386</v>
      </c>
      <c r="B460" s="2">
        <f>DATE(73,4,7)</f>
        <v>26761</v>
      </c>
      <c r="C460" t="s">
        <v>400</v>
      </c>
      <c r="D460" t="s">
        <v>419</v>
      </c>
      <c r="E460" t="s">
        <v>15</v>
      </c>
      <c r="F460" t="s">
        <v>420</v>
      </c>
      <c r="H460" t="s">
        <v>421</v>
      </c>
      <c r="J460" t="s">
        <v>395</v>
      </c>
      <c r="K460" t="s">
        <v>422</v>
      </c>
      <c r="M460" t="s">
        <v>423</v>
      </c>
      <c r="O460" t="s">
        <v>424</v>
      </c>
      <c r="Q460" t="s">
        <v>406</v>
      </c>
    </row>
    <row r="461" spans="1:17">
      <c r="A461">
        <v>387</v>
      </c>
      <c r="B461" s="2">
        <f>DATE(72,12,2)</f>
        <v>26635</v>
      </c>
      <c r="C461" t="s">
        <v>400</v>
      </c>
      <c r="D461" t="s">
        <v>34</v>
      </c>
      <c r="E461" t="s">
        <v>15</v>
      </c>
      <c r="F461" t="s">
        <v>35</v>
      </c>
      <c r="H461" t="s">
        <v>240</v>
      </c>
      <c r="I461">
        <v>1912</v>
      </c>
    </row>
    <row r="462" spans="1:17">
      <c r="A462">
        <v>388</v>
      </c>
      <c r="B462" s="2">
        <f>DATE(72,12,2)</f>
        <v>26635</v>
      </c>
      <c r="C462" t="s">
        <v>400</v>
      </c>
      <c r="D462" t="s">
        <v>425</v>
      </c>
      <c r="E462" t="s">
        <v>15</v>
      </c>
      <c r="F462" t="s">
        <v>426</v>
      </c>
    </row>
    <row r="463" spans="1:17">
      <c r="A463">
        <v>389</v>
      </c>
      <c r="B463" s="2">
        <f>DATE(72,12,2)</f>
        <v>26635</v>
      </c>
      <c r="C463" t="s">
        <v>400</v>
      </c>
      <c r="D463" t="s">
        <v>427</v>
      </c>
      <c r="E463" t="s">
        <v>15</v>
      </c>
      <c r="F463" t="s">
        <v>428</v>
      </c>
      <c r="J463" t="s">
        <v>402</v>
      </c>
      <c r="L463" t="s">
        <v>429</v>
      </c>
      <c r="M463" t="s">
        <v>405</v>
      </c>
      <c r="O463" t="s">
        <v>430</v>
      </c>
    </row>
    <row r="464" spans="1:17">
      <c r="A464">
        <v>390</v>
      </c>
      <c r="B464" s="2">
        <f>DATE(72,4,15)</f>
        <v>26404</v>
      </c>
      <c r="C464" t="s">
        <v>400</v>
      </c>
      <c r="D464" t="s">
        <v>134</v>
      </c>
      <c r="E464" t="s">
        <v>15</v>
      </c>
      <c r="F464" t="s">
        <v>431</v>
      </c>
    </row>
    <row r="465" spans="1:17">
      <c r="A465">
        <v>391</v>
      </c>
      <c r="B465" s="2">
        <f>DATE(72,4,15)</f>
        <v>26404</v>
      </c>
      <c r="C465" t="s">
        <v>400</v>
      </c>
      <c r="D465" t="s">
        <v>312</v>
      </c>
      <c r="E465" t="s">
        <v>15</v>
      </c>
      <c r="F465" t="s">
        <v>432</v>
      </c>
    </row>
    <row r="466" spans="1:17">
      <c r="A466">
        <v>392</v>
      </c>
      <c r="B466" s="2">
        <f>DATE(72,4,15)</f>
        <v>26404</v>
      </c>
      <c r="C466" t="s">
        <v>400</v>
      </c>
      <c r="D466" t="s">
        <v>111</v>
      </c>
      <c r="E466" t="s">
        <v>15</v>
      </c>
      <c r="F466" t="s">
        <v>433</v>
      </c>
      <c r="I466">
        <v>1942</v>
      </c>
    </row>
    <row r="467" spans="1:17">
      <c r="A467">
        <v>393</v>
      </c>
      <c r="B467" s="2">
        <f>DATE(72,4,15)</f>
        <v>26404</v>
      </c>
      <c r="C467" t="s">
        <v>400</v>
      </c>
      <c r="D467" t="s">
        <v>387</v>
      </c>
      <c r="E467" t="s">
        <v>15</v>
      </c>
      <c r="F467" t="s">
        <v>434</v>
      </c>
    </row>
    <row r="468" spans="1:17">
      <c r="A468">
        <v>394</v>
      </c>
      <c r="B468" s="2">
        <f>DATE(72,4,15)</f>
        <v>26404</v>
      </c>
      <c r="C468" t="s">
        <v>400</v>
      </c>
      <c r="D468" t="s">
        <v>352</v>
      </c>
      <c r="E468" t="s">
        <v>15</v>
      </c>
      <c r="F468" t="s">
        <v>435</v>
      </c>
      <c r="O468" t="s">
        <v>436</v>
      </c>
      <c r="Q468" t="s">
        <v>437</v>
      </c>
    </row>
    <row r="469" spans="1:17">
      <c r="A469">
        <v>395</v>
      </c>
      <c r="B469" s="2">
        <f>DATE(71,12,11)</f>
        <v>26278</v>
      </c>
      <c r="C469" t="s">
        <v>400</v>
      </c>
      <c r="D469" t="s">
        <v>79</v>
      </c>
      <c r="E469" t="s">
        <v>15</v>
      </c>
      <c r="F469" t="s">
        <v>438</v>
      </c>
      <c r="I469">
        <v>1731</v>
      </c>
    </row>
    <row r="470" spans="1:17">
      <c r="A470">
        <v>396</v>
      </c>
      <c r="B470" s="2">
        <f>DATE(71,12,11)</f>
        <v>26278</v>
      </c>
      <c r="C470" t="s">
        <v>400</v>
      </c>
      <c r="D470" t="s">
        <v>439</v>
      </c>
      <c r="E470" t="s">
        <v>15</v>
      </c>
      <c r="F470" t="s">
        <v>440</v>
      </c>
    </row>
    <row r="471" spans="1:17">
      <c r="A471">
        <v>397</v>
      </c>
      <c r="B471" s="2">
        <f>DATE(71,12,11)</f>
        <v>26278</v>
      </c>
      <c r="C471" t="s">
        <v>400</v>
      </c>
      <c r="D471" t="s">
        <v>47</v>
      </c>
      <c r="E471" t="s">
        <v>15</v>
      </c>
      <c r="F471" t="s">
        <v>441</v>
      </c>
      <c r="H471" t="s">
        <v>49</v>
      </c>
      <c r="I471">
        <v>1741</v>
      </c>
      <c r="J471" t="s">
        <v>402</v>
      </c>
      <c r="K471" t="s">
        <v>422</v>
      </c>
      <c r="M471" t="s">
        <v>417</v>
      </c>
      <c r="O471" t="s">
        <v>442</v>
      </c>
      <c r="Q471" t="s">
        <v>443</v>
      </c>
    </row>
    <row r="472" spans="1:17">
      <c r="A472">
        <v>398</v>
      </c>
      <c r="B472" s="2">
        <f t="shared" ref="B472:B478" si="28">DATE(71,5,8)</f>
        <v>26061</v>
      </c>
      <c r="C472" t="s">
        <v>400</v>
      </c>
      <c r="D472" t="s">
        <v>444</v>
      </c>
      <c r="E472" t="s">
        <v>15</v>
      </c>
      <c r="F472" t="s">
        <v>445</v>
      </c>
      <c r="M472" t="s">
        <v>417</v>
      </c>
      <c r="Q472" t="s">
        <v>406</v>
      </c>
    </row>
    <row r="473" spans="1:17">
      <c r="A473">
        <v>399</v>
      </c>
      <c r="B473" s="2">
        <f t="shared" si="28"/>
        <v>26061</v>
      </c>
      <c r="C473" t="s">
        <v>400</v>
      </c>
      <c r="D473" t="s">
        <v>187</v>
      </c>
      <c r="F473" t="s">
        <v>446</v>
      </c>
      <c r="Q473" t="s">
        <v>406</v>
      </c>
    </row>
    <row r="474" spans="1:17">
      <c r="A474">
        <v>400</v>
      </c>
      <c r="B474" s="2">
        <f t="shared" si="28"/>
        <v>26061</v>
      </c>
      <c r="C474" t="s">
        <v>400</v>
      </c>
      <c r="D474" t="s">
        <v>187</v>
      </c>
      <c r="F474" t="s">
        <v>447</v>
      </c>
      <c r="Q474" t="s">
        <v>406</v>
      </c>
    </row>
    <row r="475" spans="1:17">
      <c r="A475">
        <v>401</v>
      </c>
      <c r="B475" s="2">
        <f t="shared" si="28"/>
        <v>26061</v>
      </c>
      <c r="C475" t="s">
        <v>400</v>
      </c>
      <c r="D475" t="s">
        <v>187</v>
      </c>
      <c r="F475" t="s">
        <v>448</v>
      </c>
      <c r="Q475" t="s">
        <v>406</v>
      </c>
    </row>
    <row r="476" spans="1:17">
      <c r="A476">
        <v>402</v>
      </c>
      <c r="B476" s="2">
        <f t="shared" si="28"/>
        <v>26061</v>
      </c>
      <c r="C476" t="s">
        <v>400</v>
      </c>
      <c r="D476" t="s">
        <v>34</v>
      </c>
      <c r="F476" t="s">
        <v>449</v>
      </c>
      <c r="Q476" t="s">
        <v>406</v>
      </c>
    </row>
    <row r="477" spans="1:17">
      <c r="A477">
        <v>403</v>
      </c>
      <c r="B477" s="2">
        <f t="shared" si="28"/>
        <v>26061</v>
      </c>
      <c r="C477" t="s">
        <v>400</v>
      </c>
      <c r="D477" t="s">
        <v>34</v>
      </c>
      <c r="E477" t="s">
        <v>15</v>
      </c>
      <c r="F477" t="s">
        <v>365</v>
      </c>
      <c r="Q477" t="s">
        <v>406</v>
      </c>
    </row>
    <row r="478" spans="1:17">
      <c r="A478">
        <v>404</v>
      </c>
      <c r="B478" s="2">
        <f t="shared" si="28"/>
        <v>26061</v>
      </c>
      <c r="C478" t="s">
        <v>400</v>
      </c>
      <c r="D478" t="s">
        <v>450</v>
      </c>
      <c r="E478" t="s">
        <v>15</v>
      </c>
      <c r="F478" t="s">
        <v>451</v>
      </c>
      <c r="M478" t="s">
        <v>417</v>
      </c>
      <c r="Q478" t="s">
        <v>406</v>
      </c>
    </row>
    <row r="479" spans="1:17">
      <c r="A479">
        <v>405</v>
      </c>
      <c r="B479" s="2">
        <f>DATE(70,12,5)</f>
        <v>25907</v>
      </c>
      <c r="C479" t="s">
        <v>400</v>
      </c>
      <c r="D479" t="s">
        <v>172</v>
      </c>
      <c r="E479" t="s">
        <v>15</v>
      </c>
      <c r="F479" t="s">
        <v>124</v>
      </c>
      <c r="I479">
        <v>1694</v>
      </c>
      <c r="Q479" t="s">
        <v>452</v>
      </c>
    </row>
    <row r="480" spans="1:17">
      <c r="A480">
        <v>406</v>
      </c>
      <c r="B480" s="2">
        <f>DATE(70,12,5)</f>
        <v>25907</v>
      </c>
      <c r="C480" t="s">
        <v>400</v>
      </c>
      <c r="D480" t="s">
        <v>111</v>
      </c>
      <c r="E480" t="s">
        <v>15</v>
      </c>
      <c r="F480" t="s">
        <v>203</v>
      </c>
      <c r="K480" t="s">
        <v>453</v>
      </c>
      <c r="L480" t="s">
        <v>454</v>
      </c>
      <c r="M480" t="s">
        <v>455</v>
      </c>
      <c r="Q480" t="s">
        <v>412</v>
      </c>
    </row>
    <row r="481" spans="1:18">
      <c r="A481">
        <v>407</v>
      </c>
      <c r="B481" s="2">
        <f>DATE(70,12,5)</f>
        <v>25907</v>
      </c>
      <c r="C481" t="s">
        <v>400</v>
      </c>
      <c r="D481" t="s">
        <v>38</v>
      </c>
      <c r="E481" t="s">
        <v>15</v>
      </c>
      <c r="F481" t="s">
        <v>39</v>
      </c>
      <c r="J481" t="s">
        <v>456</v>
      </c>
      <c r="K481" t="s">
        <v>457</v>
      </c>
      <c r="L481" t="s">
        <v>422</v>
      </c>
      <c r="M481" t="s">
        <v>458</v>
      </c>
      <c r="O481" t="s">
        <v>459</v>
      </c>
      <c r="Q481" t="s">
        <v>412</v>
      </c>
    </row>
    <row r="482" spans="1:18">
      <c r="A482">
        <v>408</v>
      </c>
      <c r="B482" s="2">
        <f>DATE(70,5,2)</f>
        <v>25690</v>
      </c>
      <c r="C482" t="s">
        <v>460</v>
      </c>
      <c r="D482" t="s">
        <v>419</v>
      </c>
      <c r="E482" t="s">
        <v>15</v>
      </c>
      <c r="F482" t="s">
        <v>461</v>
      </c>
      <c r="J482" t="s">
        <v>395</v>
      </c>
      <c r="K482" t="s">
        <v>462</v>
      </c>
      <c r="M482" t="s">
        <v>463</v>
      </c>
      <c r="O482" t="s">
        <v>464</v>
      </c>
      <c r="Q482" t="s">
        <v>465</v>
      </c>
    </row>
    <row r="483" spans="1:18">
      <c r="A483">
        <v>409</v>
      </c>
      <c r="B483" s="2">
        <f t="shared" ref="B483:B489" si="29">DATE(69,12,13)</f>
        <v>25550</v>
      </c>
      <c r="C483" t="s">
        <v>460</v>
      </c>
      <c r="D483" t="s">
        <v>31</v>
      </c>
      <c r="F483" t="s">
        <v>32</v>
      </c>
    </row>
    <row r="484" spans="1:18">
      <c r="A484">
        <v>410</v>
      </c>
      <c r="B484" s="2">
        <f t="shared" si="29"/>
        <v>25550</v>
      </c>
      <c r="C484" t="s">
        <v>460</v>
      </c>
      <c r="D484" t="s">
        <v>47</v>
      </c>
      <c r="F484" t="s">
        <v>466</v>
      </c>
      <c r="J484" t="s">
        <v>467</v>
      </c>
    </row>
    <row r="485" spans="1:18">
      <c r="A485">
        <v>411</v>
      </c>
      <c r="B485" s="2">
        <f t="shared" si="29"/>
        <v>25550</v>
      </c>
      <c r="C485" t="s">
        <v>460</v>
      </c>
      <c r="D485" t="s">
        <v>47</v>
      </c>
      <c r="F485" t="s">
        <v>468</v>
      </c>
      <c r="J485" t="s">
        <v>467</v>
      </c>
    </row>
    <row r="486" spans="1:18">
      <c r="A486">
        <v>412</v>
      </c>
      <c r="B486" s="2">
        <f t="shared" si="29"/>
        <v>25550</v>
      </c>
      <c r="C486" t="s">
        <v>460</v>
      </c>
      <c r="D486" t="s">
        <v>47</v>
      </c>
      <c r="F486" t="s">
        <v>469</v>
      </c>
      <c r="J486" t="s">
        <v>467</v>
      </c>
    </row>
    <row r="487" spans="1:18">
      <c r="A487">
        <v>413</v>
      </c>
      <c r="B487" s="2">
        <f t="shared" si="29"/>
        <v>25550</v>
      </c>
      <c r="C487" t="s">
        <v>460</v>
      </c>
      <c r="F487" t="s">
        <v>470</v>
      </c>
      <c r="J487" t="s">
        <v>471</v>
      </c>
    </row>
    <row r="488" spans="1:18">
      <c r="A488">
        <v>414</v>
      </c>
      <c r="B488" s="2">
        <f t="shared" si="29"/>
        <v>25550</v>
      </c>
      <c r="C488" t="s">
        <v>460</v>
      </c>
      <c r="D488" t="s">
        <v>111</v>
      </c>
      <c r="F488" t="s">
        <v>472</v>
      </c>
    </row>
    <row r="489" spans="1:18">
      <c r="A489">
        <v>415</v>
      </c>
      <c r="B489" s="2">
        <f t="shared" si="29"/>
        <v>25550</v>
      </c>
      <c r="C489" t="s">
        <v>460</v>
      </c>
      <c r="D489" t="s">
        <v>27</v>
      </c>
      <c r="E489" t="s">
        <v>15</v>
      </c>
      <c r="F489" t="s">
        <v>473</v>
      </c>
      <c r="J489" t="s">
        <v>474</v>
      </c>
      <c r="K489" t="s">
        <v>475</v>
      </c>
      <c r="M489" t="s">
        <v>476</v>
      </c>
      <c r="O489" t="s">
        <v>477</v>
      </c>
      <c r="Q489" t="s">
        <v>478</v>
      </c>
    </row>
    <row r="490" spans="1:18">
      <c r="A490">
        <v>416</v>
      </c>
      <c r="B490" s="2">
        <f>DATE(69,4,26)</f>
        <v>25319</v>
      </c>
      <c r="C490" t="s">
        <v>460</v>
      </c>
      <c r="D490" t="s">
        <v>330</v>
      </c>
      <c r="E490" t="s">
        <v>15</v>
      </c>
      <c r="F490" t="s">
        <v>331</v>
      </c>
      <c r="J490" t="s">
        <v>479</v>
      </c>
      <c r="K490" t="s">
        <v>480</v>
      </c>
      <c r="M490" t="s">
        <v>481</v>
      </c>
      <c r="O490" t="s">
        <v>482</v>
      </c>
      <c r="Q490" t="s">
        <v>465</v>
      </c>
    </row>
    <row r="491" spans="1:18">
      <c r="A491">
        <v>417</v>
      </c>
      <c r="B491" s="2">
        <f>DATE(68,12,7)</f>
        <v>25179</v>
      </c>
      <c r="C491" t="s">
        <v>460</v>
      </c>
      <c r="D491" t="s">
        <v>285</v>
      </c>
      <c r="E491" t="s">
        <v>15</v>
      </c>
      <c r="F491" t="s">
        <v>286</v>
      </c>
      <c r="Q491" t="s">
        <v>478</v>
      </c>
    </row>
    <row r="492" spans="1:18">
      <c r="A492">
        <v>418</v>
      </c>
      <c r="B492" s="2">
        <f>DATE(68,12,7)</f>
        <v>25179</v>
      </c>
      <c r="C492" t="s">
        <v>460</v>
      </c>
      <c r="D492" t="s">
        <v>111</v>
      </c>
      <c r="E492" t="s">
        <v>15</v>
      </c>
      <c r="F492" t="s">
        <v>228</v>
      </c>
      <c r="Q492" t="s">
        <v>483</v>
      </c>
    </row>
    <row r="493" spans="1:18">
      <c r="A493">
        <v>419</v>
      </c>
      <c r="B493" s="2">
        <f>DATE(68,3,30)</f>
        <v>24927</v>
      </c>
      <c r="C493" t="s">
        <v>460</v>
      </c>
      <c r="D493" t="s">
        <v>79</v>
      </c>
      <c r="E493" t="s">
        <v>15</v>
      </c>
      <c r="F493" t="s">
        <v>219</v>
      </c>
      <c r="J493" t="s">
        <v>484</v>
      </c>
      <c r="K493" t="s">
        <v>485</v>
      </c>
      <c r="M493" t="s">
        <v>486</v>
      </c>
      <c r="N493" t="s">
        <v>326</v>
      </c>
      <c r="O493" t="s">
        <v>487</v>
      </c>
      <c r="Q493" t="s">
        <v>488</v>
      </c>
      <c r="R493" t="s">
        <v>412</v>
      </c>
    </row>
    <row r="494" spans="1:18">
      <c r="A494">
        <v>420</v>
      </c>
      <c r="B494" s="2">
        <f>DATE(67,12,16)</f>
        <v>24822</v>
      </c>
      <c r="C494" t="s">
        <v>460</v>
      </c>
      <c r="D494" t="s">
        <v>489</v>
      </c>
      <c r="E494" t="s">
        <v>15</v>
      </c>
      <c r="F494" t="s">
        <v>490</v>
      </c>
      <c r="Q494" t="s">
        <v>491</v>
      </c>
    </row>
    <row r="495" spans="1:18">
      <c r="A495">
        <v>421</v>
      </c>
      <c r="B495" s="2">
        <f>DATE(67,12,16)</f>
        <v>24822</v>
      </c>
      <c r="C495" t="s">
        <v>460</v>
      </c>
      <c r="D495" t="s">
        <v>193</v>
      </c>
      <c r="E495" t="s">
        <v>15</v>
      </c>
      <c r="F495" t="s">
        <v>492</v>
      </c>
      <c r="J495" t="s">
        <v>479</v>
      </c>
      <c r="K495" t="s">
        <v>493</v>
      </c>
      <c r="M495" t="s">
        <v>494</v>
      </c>
      <c r="O495" t="s">
        <v>495</v>
      </c>
      <c r="Q495" t="s">
        <v>465</v>
      </c>
    </row>
    <row r="496" spans="1:18">
      <c r="A496">
        <v>422</v>
      </c>
      <c r="B496" s="2">
        <f>DATE(67,4,22)</f>
        <v>24584</v>
      </c>
      <c r="C496" t="s">
        <v>460</v>
      </c>
      <c r="D496" t="s">
        <v>47</v>
      </c>
      <c r="E496" t="s">
        <v>15</v>
      </c>
      <c r="F496" t="s">
        <v>496</v>
      </c>
      <c r="K496" t="s">
        <v>485</v>
      </c>
      <c r="M496" t="s">
        <v>497</v>
      </c>
      <c r="Q496" t="s">
        <v>498</v>
      </c>
    </row>
    <row r="497" spans="1:17">
      <c r="A497">
        <v>423</v>
      </c>
      <c r="B497" s="2">
        <f>DATE(67,4,22)</f>
        <v>24584</v>
      </c>
      <c r="C497" t="s">
        <v>460</v>
      </c>
      <c r="D497" t="s">
        <v>111</v>
      </c>
      <c r="E497" t="s">
        <v>15</v>
      </c>
      <c r="F497" t="s">
        <v>112</v>
      </c>
      <c r="Q497" t="s">
        <v>465</v>
      </c>
    </row>
    <row r="498" spans="1:17">
      <c r="A498">
        <v>424</v>
      </c>
      <c r="B498" s="2">
        <f t="shared" ref="B498:B509" si="30">DATE(66,12,17)</f>
        <v>24458</v>
      </c>
      <c r="C498" t="s">
        <v>460</v>
      </c>
      <c r="D498" t="s">
        <v>295</v>
      </c>
      <c r="E498" t="s">
        <v>15</v>
      </c>
      <c r="F498" t="s">
        <v>296</v>
      </c>
      <c r="J498" t="s">
        <v>499</v>
      </c>
      <c r="Q498" t="s">
        <v>491</v>
      </c>
    </row>
    <row r="499" spans="1:17">
      <c r="A499">
        <v>425</v>
      </c>
      <c r="B499" s="2">
        <f t="shared" si="30"/>
        <v>24458</v>
      </c>
      <c r="C499" t="s">
        <v>460</v>
      </c>
      <c r="D499" t="s">
        <v>64</v>
      </c>
      <c r="F499" t="s">
        <v>500</v>
      </c>
      <c r="J499" t="s">
        <v>499</v>
      </c>
    </row>
    <row r="500" spans="1:17">
      <c r="A500">
        <v>426</v>
      </c>
      <c r="B500" s="2">
        <f t="shared" si="30"/>
        <v>24458</v>
      </c>
      <c r="C500" t="s">
        <v>460</v>
      </c>
      <c r="D500" t="s">
        <v>64</v>
      </c>
      <c r="F500" t="s">
        <v>501</v>
      </c>
      <c r="J500" t="s">
        <v>499</v>
      </c>
    </row>
    <row r="501" spans="1:17">
      <c r="A501">
        <v>427</v>
      </c>
      <c r="B501" s="2">
        <f t="shared" si="30"/>
        <v>24458</v>
      </c>
      <c r="C501" t="s">
        <v>460</v>
      </c>
      <c r="D501" t="s">
        <v>64</v>
      </c>
      <c r="F501" t="s">
        <v>590</v>
      </c>
      <c r="J501" t="s">
        <v>499</v>
      </c>
    </row>
    <row r="502" spans="1:17">
      <c r="A502">
        <v>428</v>
      </c>
      <c r="B502" s="2">
        <f t="shared" si="30"/>
        <v>24458</v>
      </c>
      <c r="C502" t="s">
        <v>460</v>
      </c>
      <c r="D502" t="s">
        <v>502</v>
      </c>
      <c r="E502" t="s">
        <v>15</v>
      </c>
      <c r="F502" t="s">
        <v>503</v>
      </c>
    </row>
    <row r="503" spans="1:17">
      <c r="A503">
        <v>429</v>
      </c>
      <c r="B503" s="2">
        <f t="shared" si="30"/>
        <v>24458</v>
      </c>
      <c r="C503" t="s">
        <v>460</v>
      </c>
      <c r="D503" t="s">
        <v>172</v>
      </c>
      <c r="E503" t="s">
        <v>15</v>
      </c>
      <c r="F503" t="s">
        <v>504</v>
      </c>
    </row>
    <row r="504" spans="1:17">
      <c r="A504">
        <v>430</v>
      </c>
      <c r="B504" s="2">
        <f t="shared" si="30"/>
        <v>24458</v>
      </c>
      <c r="C504" t="s">
        <v>460</v>
      </c>
      <c r="D504" t="s">
        <v>111</v>
      </c>
      <c r="F504" t="s">
        <v>505</v>
      </c>
      <c r="J504" t="s">
        <v>499</v>
      </c>
    </row>
    <row r="505" spans="1:17">
      <c r="A505">
        <v>431</v>
      </c>
      <c r="B505" s="2">
        <f t="shared" si="30"/>
        <v>24458</v>
      </c>
      <c r="C505" t="s">
        <v>460</v>
      </c>
      <c r="D505" t="s">
        <v>111</v>
      </c>
      <c r="F505" t="s">
        <v>506</v>
      </c>
      <c r="J505" t="s">
        <v>499</v>
      </c>
    </row>
    <row r="506" spans="1:17">
      <c r="A506">
        <v>432</v>
      </c>
      <c r="B506" s="2">
        <f t="shared" si="30"/>
        <v>24458</v>
      </c>
      <c r="C506" t="s">
        <v>460</v>
      </c>
      <c r="D506" t="s">
        <v>79</v>
      </c>
      <c r="F506" t="s">
        <v>508</v>
      </c>
    </row>
    <row r="507" spans="1:17">
      <c r="A507">
        <v>433</v>
      </c>
      <c r="B507" s="2">
        <f t="shared" si="30"/>
        <v>24458</v>
      </c>
      <c r="C507" t="s">
        <v>460</v>
      </c>
      <c r="D507" t="s">
        <v>587</v>
      </c>
      <c r="E507" t="s">
        <v>15</v>
      </c>
      <c r="F507" t="s">
        <v>588</v>
      </c>
    </row>
    <row r="508" spans="1:17">
      <c r="A508">
        <v>434</v>
      </c>
      <c r="B508" s="2">
        <f t="shared" si="30"/>
        <v>24458</v>
      </c>
      <c r="C508" t="s">
        <v>460</v>
      </c>
      <c r="E508" t="s">
        <v>15</v>
      </c>
      <c r="F508" t="s">
        <v>507</v>
      </c>
    </row>
    <row r="509" spans="1:17">
      <c r="A509">
        <v>435</v>
      </c>
      <c r="B509" s="2">
        <f t="shared" si="30"/>
        <v>24458</v>
      </c>
      <c r="C509" t="s">
        <v>460</v>
      </c>
      <c r="D509" t="s">
        <v>34</v>
      </c>
      <c r="E509" t="s">
        <v>15</v>
      </c>
      <c r="F509" t="s">
        <v>365</v>
      </c>
    </row>
    <row r="510" spans="1:17">
      <c r="A510">
        <v>436</v>
      </c>
      <c r="B510" s="2">
        <f>DATE(66,4,2)</f>
        <v>24199</v>
      </c>
      <c r="C510" t="s">
        <v>460</v>
      </c>
      <c r="D510" t="s">
        <v>47</v>
      </c>
      <c r="E510" t="s">
        <v>15</v>
      </c>
      <c r="F510" t="s">
        <v>509</v>
      </c>
    </row>
    <row r="511" spans="1:17">
      <c r="A511">
        <v>437</v>
      </c>
      <c r="B511" s="2">
        <f>DATE(66,4,2)</f>
        <v>24199</v>
      </c>
      <c r="C511" t="s">
        <v>460</v>
      </c>
      <c r="D511" t="s">
        <v>391</v>
      </c>
      <c r="E511" t="s">
        <v>15</v>
      </c>
      <c r="F511" t="s">
        <v>586</v>
      </c>
    </row>
    <row r="512" spans="1:17">
      <c r="A512">
        <v>438</v>
      </c>
      <c r="B512" s="2">
        <f>DATE(66,4,2)</f>
        <v>24199</v>
      </c>
      <c r="C512" t="s">
        <v>460</v>
      </c>
      <c r="D512" t="s">
        <v>502</v>
      </c>
      <c r="E512" t="s">
        <v>15</v>
      </c>
      <c r="F512" t="s">
        <v>510</v>
      </c>
    </row>
    <row r="513" spans="1:6">
      <c r="A513">
        <v>439</v>
      </c>
      <c r="B513" s="2">
        <f>DATE(66,4,2)</f>
        <v>24199</v>
      </c>
      <c r="C513" t="s">
        <v>460</v>
      </c>
      <c r="D513" t="s">
        <v>43</v>
      </c>
      <c r="F513" t="s">
        <v>589</v>
      </c>
    </row>
    <row r="514" spans="1:6">
      <c r="A514">
        <v>440</v>
      </c>
      <c r="B514" s="2">
        <f>DATE(66,4,2)</f>
        <v>24199</v>
      </c>
      <c r="C514" t="s">
        <v>460</v>
      </c>
      <c r="D514" t="s">
        <v>23</v>
      </c>
      <c r="E514" t="s">
        <v>15</v>
      </c>
      <c r="F514" t="s">
        <v>511</v>
      </c>
    </row>
    <row r="515" spans="1:6">
      <c r="A515">
        <v>441</v>
      </c>
      <c r="B515" s="3">
        <f>DATE(65,12,1)</f>
        <v>24077</v>
      </c>
      <c r="C515" t="s">
        <v>460</v>
      </c>
      <c r="D515" t="s">
        <v>34</v>
      </c>
      <c r="E515" t="s">
        <v>15</v>
      </c>
      <c r="F515" t="s">
        <v>35</v>
      </c>
    </row>
    <row r="516" spans="1:6">
      <c r="A516">
        <v>442</v>
      </c>
      <c r="B516" s="3">
        <f>DATE(65,12,1)</f>
        <v>24077</v>
      </c>
      <c r="C516" t="s">
        <v>460</v>
      </c>
      <c r="D516" t="s">
        <v>512</v>
      </c>
      <c r="E516" t="s">
        <v>15</v>
      </c>
      <c r="F516" t="s">
        <v>513</v>
      </c>
    </row>
    <row r="517" spans="1:6">
      <c r="A517">
        <v>443</v>
      </c>
      <c r="B517" s="2">
        <f>DATE(65,4,14)</f>
        <v>23846</v>
      </c>
      <c r="C517" t="s">
        <v>585</v>
      </c>
      <c r="D517" t="s">
        <v>31</v>
      </c>
      <c r="E517" t="s">
        <v>15</v>
      </c>
      <c r="F517" t="s">
        <v>511</v>
      </c>
    </row>
    <row r="518" spans="1:6">
      <c r="A518">
        <v>444</v>
      </c>
      <c r="B518" s="3">
        <f>DATE(64,12,1)</f>
        <v>23712</v>
      </c>
      <c r="C518" t="s">
        <v>585</v>
      </c>
      <c r="D518" t="s">
        <v>43</v>
      </c>
      <c r="E518" t="s">
        <v>15</v>
      </c>
      <c r="F518" t="s">
        <v>44</v>
      </c>
    </row>
    <row r="519" spans="1:6">
      <c r="A519">
        <v>445</v>
      </c>
      <c r="B519" s="3">
        <f>DATE(64,12,1)</f>
        <v>23712</v>
      </c>
      <c r="C519" t="s">
        <v>585</v>
      </c>
      <c r="D519" t="s">
        <v>34</v>
      </c>
      <c r="E519" t="s">
        <v>15</v>
      </c>
      <c r="F519" t="s">
        <v>514</v>
      </c>
    </row>
    <row r="520" spans="1:6">
      <c r="A520">
        <v>446</v>
      </c>
      <c r="B520" s="3">
        <f>DATE(64,12,1)</f>
        <v>23712</v>
      </c>
      <c r="C520" t="s">
        <v>585</v>
      </c>
      <c r="D520" t="s">
        <v>111</v>
      </c>
      <c r="E520" t="s">
        <v>15</v>
      </c>
      <c r="F520" t="s">
        <v>228</v>
      </c>
    </row>
    <row r="521" spans="1:6">
      <c r="A521">
        <v>447</v>
      </c>
      <c r="B521" s="2">
        <f>DATE(64,3,25)</f>
        <v>23461</v>
      </c>
      <c r="C521" t="s">
        <v>585</v>
      </c>
      <c r="D521" t="s">
        <v>288</v>
      </c>
      <c r="E521" t="s">
        <v>15</v>
      </c>
      <c r="F521" t="s">
        <v>289</v>
      </c>
    </row>
    <row r="522" spans="1:6">
      <c r="A522">
        <v>448</v>
      </c>
      <c r="B522" s="3">
        <f>DATE(63,12,1)</f>
        <v>23346</v>
      </c>
      <c r="C522" t="s">
        <v>585</v>
      </c>
      <c r="D522" t="s">
        <v>515</v>
      </c>
      <c r="E522" t="s">
        <v>15</v>
      </c>
      <c r="F522" t="s">
        <v>516</v>
      </c>
    </row>
    <row r="523" spans="1:6">
      <c r="A523">
        <v>449</v>
      </c>
      <c r="B523" s="3">
        <f>DATE(63,12,1)</f>
        <v>23346</v>
      </c>
      <c r="C523" t="s">
        <v>585</v>
      </c>
      <c r="D523" t="s">
        <v>47</v>
      </c>
      <c r="E523" t="s">
        <v>15</v>
      </c>
      <c r="F523" t="s">
        <v>517</v>
      </c>
    </row>
    <row r="524" spans="1:6">
      <c r="A524">
        <v>450</v>
      </c>
      <c r="B524" s="3">
        <f>DATE(63,4,1)</f>
        <v>23102</v>
      </c>
      <c r="C524" t="s">
        <v>585</v>
      </c>
      <c r="D524" t="s">
        <v>47</v>
      </c>
      <c r="E524" t="s">
        <v>15</v>
      </c>
      <c r="F524" t="s">
        <v>496</v>
      </c>
    </row>
    <row r="525" spans="1:6">
      <c r="A525">
        <v>451</v>
      </c>
      <c r="B525" s="3">
        <f>DATE(62,12,1)</f>
        <v>22981</v>
      </c>
      <c r="C525" t="s">
        <v>585</v>
      </c>
      <c r="D525" t="s">
        <v>450</v>
      </c>
      <c r="E525" t="s">
        <v>15</v>
      </c>
      <c r="F525" t="s">
        <v>451</v>
      </c>
    </row>
    <row r="526" spans="1:6">
      <c r="A526">
        <v>452</v>
      </c>
      <c r="B526" s="3">
        <f>DATE(62,4,1)</f>
        <v>22737</v>
      </c>
      <c r="C526" t="s">
        <v>585</v>
      </c>
      <c r="D526" t="s">
        <v>23</v>
      </c>
      <c r="E526" t="s">
        <v>15</v>
      </c>
      <c r="F526" t="s">
        <v>511</v>
      </c>
    </row>
    <row r="527" spans="1:6">
      <c r="A527">
        <v>453</v>
      </c>
      <c r="B527" s="3">
        <f>DATE(61,12,1)</f>
        <v>22616</v>
      </c>
      <c r="C527" t="s">
        <v>585</v>
      </c>
      <c r="F527" t="s">
        <v>550</v>
      </c>
    </row>
    <row r="528" spans="1:6">
      <c r="A528">
        <v>454</v>
      </c>
    </row>
    <row r="531" spans="2:9">
      <c r="B531" s="2"/>
      <c r="F531" s="7"/>
    </row>
    <row r="532" spans="2:9">
      <c r="B532" s="2"/>
    </row>
    <row r="533" spans="2:9">
      <c r="B533" s="2"/>
    </row>
    <row r="534" spans="2:9">
      <c r="B534" s="2"/>
    </row>
    <row r="535" spans="2:9">
      <c r="B535" s="2"/>
    </row>
    <row r="536" spans="2:9">
      <c r="B536" s="2"/>
      <c r="H536" s="6"/>
    </row>
    <row r="537" spans="2:9">
      <c r="B537" s="2"/>
      <c r="H537" s="6"/>
    </row>
    <row r="538" spans="2:9">
      <c r="B538" s="2"/>
    </row>
    <row r="539" spans="2:9">
      <c r="B539" s="2"/>
    </row>
    <row r="540" spans="2:9">
      <c r="B540" s="2"/>
      <c r="I540" s="4"/>
    </row>
    <row r="541" spans="2:9">
      <c r="B541" s="2"/>
    </row>
    <row r="542" spans="2:9">
      <c r="B542" s="2"/>
    </row>
    <row r="543" spans="2:9">
      <c r="B543" s="2"/>
    </row>
    <row r="544" spans="2:9">
      <c r="B544" s="2"/>
      <c r="D544" s="8"/>
    </row>
    <row r="545" spans="2:8">
      <c r="B545" s="2"/>
      <c r="D545" s="8"/>
    </row>
    <row r="546" spans="2:8">
      <c r="B546" s="2"/>
    </row>
    <row r="547" spans="2:8">
      <c r="B547" s="2"/>
    </row>
    <row r="548" spans="2:8">
      <c r="B548" s="2"/>
    </row>
    <row r="549" spans="2:8">
      <c r="B549" s="2"/>
    </row>
    <row r="550" spans="2:8">
      <c r="B550" s="2"/>
    </row>
    <row r="551" spans="2:8">
      <c r="B551" s="2"/>
      <c r="H551" s="6"/>
    </row>
    <row r="552" spans="2:8">
      <c r="B552" s="2"/>
    </row>
    <row r="553" spans="2:8">
      <c r="B553" s="2"/>
    </row>
    <row r="554" spans="2:8">
      <c r="B554" s="2"/>
      <c r="H554" s="6"/>
    </row>
    <row r="555" spans="2:8">
      <c r="B555" s="2"/>
    </row>
    <row r="556" spans="2:8">
      <c r="B556" s="2"/>
    </row>
    <row r="557" spans="2:8">
      <c r="B557" s="2"/>
    </row>
    <row r="558" spans="2:8">
      <c r="B558" s="2"/>
    </row>
    <row r="559" spans="2:8">
      <c r="B559" s="2"/>
    </row>
    <row r="560" spans="2:8">
      <c r="B560" s="2"/>
    </row>
    <row r="561" spans="2:9">
      <c r="B561" s="2"/>
      <c r="F561" s="7"/>
    </row>
    <row r="562" spans="2:9">
      <c r="B562" s="3"/>
    </row>
    <row r="563" spans="2:9">
      <c r="B563" s="2"/>
      <c r="I563" s="4"/>
    </row>
    <row r="564" spans="2:9">
      <c r="B564" s="2"/>
    </row>
    <row r="565" spans="2:9">
      <c r="B565" s="2"/>
    </row>
    <row r="566" spans="2:9">
      <c r="B566" s="2"/>
    </row>
    <row r="567" spans="2:9">
      <c r="B567" s="2"/>
    </row>
    <row r="568" spans="2:9">
      <c r="B568" s="3"/>
    </row>
    <row r="569" spans="2:9">
      <c r="B569" s="2"/>
    </row>
    <row r="570" spans="2:9">
      <c r="B570" s="2"/>
    </row>
    <row r="571" spans="2:9">
      <c r="B571" s="2"/>
    </row>
    <row r="572" spans="2:9">
      <c r="B572" s="2"/>
    </row>
    <row r="573" spans="2:9">
      <c r="B573" s="2"/>
    </row>
    <row r="574" spans="2:9">
      <c r="B574" s="2"/>
    </row>
    <row r="575" spans="2:9">
      <c r="B575" s="2"/>
      <c r="F575" s="7"/>
    </row>
    <row r="576" spans="2:9">
      <c r="B576" s="2"/>
    </row>
    <row r="577" spans="2:17">
      <c r="B577" s="2"/>
    </row>
    <row r="578" spans="2:17">
      <c r="B578" s="2"/>
      <c r="L578" t="s">
        <v>604</v>
      </c>
      <c r="Q578" t="s">
        <v>715</v>
      </c>
    </row>
    <row r="579" spans="2:17">
      <c r="B579" s="2"/>
    </row>
    <row r="580" spans="2:17">
      <c r="B580" s="2"/>
    </row>
    <row r="581" spans="2:17">
      <c r="B581" s="2"/>
    </row>
    <row r="582" spans="2:17">
      <c r="B582" s="2"/>
    </row>
    <row r="583" spans="2:17">
      <c r="B583" s="2"/>
    </row>
    <row r="584" spans="2:17">
      <c r="B584" s="2"/>
    </row>
    <row r="585" spans="2:17">
      <c r="B585" s="2"/>
    </row>
    <row r="586" spans="2:17">
      <c r="B586" s="2"/>
    </row>
    <row r="587" spans="2:17">
      <c r="B587" s="2"/>
    </row>
    <row r="588" spans="2:17">
      <c r="B588" s="2"/>
      <c r="D588" s="8"/>
      <c r="F588" s="8"/>
      <c r="H588" s="8"/>
    </row>
    <row r="589" spans="2:17">
      <c r="B589" s="2"/>
    </row>
    <row r="590" spans="2:17">
      <c r="B590" s="2"/>
    </row>
    <row r="591" spans="2:17">
      <c r="B591" s="3"/>
    </row>
    <row r="592" spans="2:17">
      <c r="B592" s="2"/>
    </row>
    <row r="593" spans="2:8">
      <c r="B593" s="2"/>
    </row>
    <row r="594" spans="2:8">
      <c r="B594" s="2"/>
      <c r="D594" s="9"/>
      <c r="E594" s="1"/>
    </row>
    <row r="595" spans="2:8">
      <c r="B595" s="2"/>
      <c r="F595" s="8"/>
      <c r="H595" s="6"/>
    </row>
    <row r="596" spans="2:8">
      <c r="B596" s="2"/>
      <c r="H596" s="6"/>
    </row>
    <row r="597" spans="2:8">
      <c r="B597" s="2"/>
      <c r="H597" s="6"/>
    </row>
    <row r="598" spans="2:8">
      <c r="B598" s="2"/>
    </row>
    <row r="599" spans="2:8">
      <c r="B599" s="2"/>
    </row>
    <row r="600" spans="2:8">
      <c r="B600" s="2"/>
    </row>
    <row r="601" spans="2:8">
      <c r="B601" s="3"/>
    </row>
    <row r="602" spans="2:8">
      <c r="B602" s="2"/>
    </row>
    <row r="603" spans="2:8">
      <c r="B603" s="2"/>
    </row>
    <row r="604" spans="2:8">
      <c r="B604" s="2"/>
    </row>
    <row r="605" spans="2:8">
      <c r="B605" s="2"/>
      <c r="F605" s="7"/>
    </row>
    <row r="606" spans="2:8">
      <c r="B606" s="3"/>
    </row>
    <row r="607" spans="2:8">
      <c r="B607" s="2"/>
    </row>
    <row r="608" spans="2:8">
      <c r="B608" s="2"/>
      <c r="F608" s="7"/>
    </row>
    <row r="609" spans="2:8">
      <c r="B609" s="2"/>
      <c r="F609" s="7"/>
    </row>
    <row r="610" spans="2:8">
      <c r="B610" s="2"/>
    </row>
    <row r="611" spans="2:8">
      <c r="B611" s="2"/>
    </row>
    <row r="612" spans="2:8">
      <c r="B612" s="2"/>
    </row>
    <row r="613" spans="2:8">
      <c r="B613" s="2"/>
    </row>
    <row r="614" spans="2:8">
      <c r="B614" s="2"/>
      <c r="H614" s="6"/>
    </row>
    <row r="615" spans="2:8">
      <c r="B615" s="2"/>
    </row>
    <row r="616" spans="2:8">
      <c r="B616" s="2"/>
    </row>
    <row r="617" spans="2:8">
      <c r="B617" s="2"/>
    </row>
    <row r="618" spans="2:8">
      <c r="B618" s="3"/>
    </row>
    <row r="619" spans="2:8">
      <c r="B619" s="3"/>
    </row>
    <row r="620" spans="2:8">
      <c r="B620" s="2"/>
    </row>
    <row r="621" spans="2:8">
      <c r="B621" s="2"/>
    </row>
    <row r="622" spans="2:8">
      <c r="B622" s="2"/>
    </row>
    <row r="623" spans="2:8">
      <c r="B623" s="2"/>
      <c r="F623" s="7"/>
    </row>
    <row r="624" spans="2:8">
      <c r="B624" s="2"/>
    </row>
    <row r="625" spans="2:8">
      <c r="B625" s="2"/>
    </row>
    <row r="626" spans="2:8">
      <c r="B626" s="2"/>
    </row>
    <row r="627" spans="2:8">
      <c r="B627" s="2"/>
    </row>
    <row r="628" spans="2:8">
      <c r="B628" s="2"/>
    </row>
    <row r="629" spans="2:8">
      <c r="B629" s="2"/>
    </row>
    <row r="630" spans="2:8">
      <c r="B630" s="2"/>
    </row>
    <row r="631" spans="2:8">
      <c r="B631" s="2"/>
      <c r="F631" s="7"/>
    </row>
    <row r="632" spans="2:8">
      <c r="B632" s="2"/>
      <c r="F632" s="6"/>
    </row>
    <row r="633" spans="2:8">
      <c r="B633" s="2"/>
    </row>
    <row r="634" spans="2:8">
      <c r="B634" s="2"/>
    </row>
    <row r="635" spans="2:8">
      <c r="B635" s="2"/>
      <c r="H635" s="6"/>
    </row>
    <row r="636" spans="2:8">
      <c r="B636" s="2"/>
      <c r="H636" s="6"/>
    </row>
    <row r="637" spans="2:8">
      <c r="B637" s="2"/>
    </row>
    <row r="638" spans="2:8">
      <c r="B638" s="2"/>
    </row>
    <row r="639" spans="2:8">
      <c r="B639" s="2"/>
    </row>
    <row r="640" spans="2:8">
      <c r="B640" s="2"/>
    </row>
    <row r="641" spans="2:8">
      <c r="B641" s="2"/>
    </row>
    <row r="642" spans="2:8">
      <c r="B642" s="2"/>
    </row>
    <row r="643" spans="2:8">
      <c r="B643" s="3"/>
    </row>
    <row r="644" spans="2:8">
      <c r="B644" s="2"/>
    </row>
    <row r="645" spans="2:8">
      <c r="B645" s="2"/>
    </row>
    <row r="646" spans="2:8">
      <c r="B646" s="2"/>
    </row>
    <row r="647" spans="2:8">
      <c r="B647" s="2"/>
    </row>
    <row r="648" spans="2:8">
      <c r="B648" s="2"/>
      <c r="D648" s="7"/>
      <c r="F648" s="7"/>
      <c r="H648" s="6"/>
    </row>
    <row r="649" spans="2:8">
      <c r="B649" s="2"/>
    </row>
    <row r="650" spans="2:8">
      <c r="B650" s="2"/>
    </row>
    <row r="651" spans="2:8">
      <c r="B651" s="2"/>
    </row>
    <row r="652" spans="2:8">
      <c r="B652" s="2"/>
      <c r="D652" s="8"/>
    </row>
    <row r="653" spans="2:8">
      <c r="B653" s="2"/>
    </row>
    <row r="654" spans="2:8">
      <c r="B654" s="2"/>
      <c r="H654" s="6"/>
    </row>
    <row r="655" spans="2:8">
      <c r="B655" s="2"/>
    </row>
    <row r="656" spans="2:8">
      <c r="B656" s="2"/>
    </row>
    <row r="657" spans="2:17">
      <c r="B657" s="3"/>
    </row>
    <row r="658" spans="2:17">
      <c r="B658" s="2"/>
    </row>
    <row r="659" spans="2:17">
      <c r="B659" s="2"/>
    </row>
    <row r="660" spans="2:17">
      <c r="B660" s="2"/>
    </row>
    <row r="661" spans="2:17">
      <c r="B661" s="2"/>
    </row>
    <row r="662" spans="2:17">
      <c r="B662" s="2"/>
    </row>
    <row r="663" spans="2:17">
      <c r="B663" s="2"/>
    </row>
    <row r="664" spans="2:17">
      <c r="B664" s="2"/>
    </row>
    <row r="665" spans="2:17">
      <c r="B665" s="2"/>
    </row>
    <row r="666" spans="2:17">
      <c r="B666" s="2"/>
    </row>
    <row r="667" spans="2:17">
      <c r="B667" s="2"/>
      <c r="J667" s="8" t="s">
        <v>751</v>
      </c>
      <c r="K667" t="s">
        <v>752</v>
      </c>
      <c r="L667" t="s">
        <v>753</v>
      </c>
      <c r="N667" t="s">
        <v>754</v>
      </c>
      <c r="Q667" t="s">
        <v>755</v>
      </c>
    </row>
    <row r="668" spans="2:17">
      <c r="B668" s="2"/>
      <c r="D668" s="15"/>
      <c r="J668" t="s">
        <v>872</v>
      </c>
      <c r="K668" t="s">
        <v>873</v>
      </c>
      <c r="M668" s="4" t="s">
        <v>876</v>
      </c>
      <c r="N668" t="s">
        <v>864</v>
      </c>
      <c r="Q668" t="s">
        <v>877</v>
      </c>
    </row>
    <row r="669" spans="2:17">
      <c r="B669" s="2"/>
      <c r="M669" s="4"/>
    </row>
    <row r="670" spans="2:17">
      <c r="B670" s="2"/>
      <c r="D670" s="9"/>
      <c r="M670" s="4"/>
    </row>
    <row r="671" spans="2:17">
      <c r="B671" s="2"/>
    </row>
    <row r="672" spans="2:17">
      <c r="B672" s="2"/>
    </row>
    <row r="673" spans="2:10">
      <c r="B673" s="2"/>
    </row>
    <row r="674" spans="2:10">
      <c r="B674" s="3"/>
    </row>
    <row r="675" spans="2:10">
      <c r="B675" s="2"/>
    </row>
    <row r="676" spans="2:10">
      <c r="B676" s="2"/>
    </row>
    <row r="677" spans="2:10">
      <c r="B677" s="2"/>
    </row>
    <row r="678" spans="2:10">
      <c r="B678" s="2"/>
    </row>
    <row r="679" spans="2:10">
      <c r="B679" s="2"/>
    </row>
    <row r="680" spans="2:10">
      <c r="B680" s="2"/>
      <c r="F680" s="9"/>
      <c r="H680" s="6"/>
      <c r="I680" s="1"/>
      <c r="J680" t="s">
        <v>762</v>
      </c>
    </row>
    <row r="681" spans="2:10">
      <c r="B681" s="2"/>
    </row>
    <row r="682" spans="2:10">
      <c r="B682" s="2"/>
    </row>
    <row r="683" spans="2:10">
      <c r="B683" s="2"/>
      <c r="D683" s="7"/>
      <c r="F683" s="7"/>
      <c r="H683" s="6"/>
    </row>
    <row r="684" spans="2:10">
      <c r="B684" s="2"/>
    </row>
    <row r="685" spans="2:10">
      <c r="B685" s="2"/>
    </row>
    <row r="686" spans="2:10">
      <c r="B686" s="2"/>
    </row>
    <row r="687" spans="2:10">
      <c r="B687" s="2"/>
    </row>
    <row r="688" spans="2:10">
      <c r="B688" s="2"/>
    </row>
    <row r="689" spans="2:8">
      <c r="B689" s="2"/>
    </row>
    <row r="690" spans="2:8">
      <c r="B690" s="2"/>
      <c r="D690" s="7"/>
      <c r="F690" s="7"/>
    </row>
    <row r="691" spans="2:8">
      <c r="B691" s="2"/>
    </row>
    <row r="692" spans="2:8">
      <c r="B692" s="2"/>
    </row>
    <row r="693" spans="2:8">
      <c r="B693" s="2"/>
    </row>
    <row r="694" spans="2:8">
      <c r="B694" s="2"/>
    </row>
    <row r="695" spans="2:8">
      <c r="B695" s="2"/>
    </row>
    <row r="696" spans="2:8">
      <c r="B696" s="2"/>
    </row>
    <row r="697" spans="2:8">
      <c r="B697" s="2"/>
    </row>
    <row r="698" spans="2:8">
      <c r="B698" s="2"/>
    </row>
    <row r="699" spans="2:8">
      <c r="B699" s="2"/>
    </row>
    <row r="700" spans="2:8">
      <c r="B700" s="2"/>
    </row>
    <row r="701" spans="2:8">
      <c r="B701" s="2"/>
      <c r="C701" s="8"/>
      <c r="D701" s="8"/>
      <c r="F701" s="8"/>
    </row>
    <row r="702" spans="2:8">
      <c r="B702" s="2"/>
      <c r="C702" s="16"/>
      <c r="D702" s="9"/>
    </row>
    <row r="703" spans="2:8">
      <c r="B703" s="2"/>
      <c r="D703" s="16"/>
    </row>
    <row r="704" spans="2:8">
      <c r="B704" s="2"/>
      <c r="H704" s="6"/>
    </row>
    <row r="705" spans="2:11">
      <c r="B705" s="2"/>
    </row>
    <row r="706" spans="2:11">
      <c r="B706" s="2"/>
    </row>
    <row r="707" spans="2:11">
      <c r="B707" s="2"/>
      <c r="D707" s="8"/>
      <c r="I707" s="1"/>
      <c r="J707" t="s">
        <v>893</v>
      </c>
      <c r="K707" t="s">
        <v>894</v>
      </c>
    </row>
    <row r="708" spans="2:11">
      <c r="B708" s="3"/>
    </row>
    <row r="709" spans="2:11">
      <c r="B709" s="2"/>
    </row>
    <row r="710" spans="2:11">
      <c r="B710" s="2"/>
    </row>
    <row r="711" spans="2:11">
      <c r="B711" s="2"/>
    </row>
    <row r="712" spans="2:11">
      <c r="B712" s="2"/>
      <c r="H712" s="6"/>
    </row>
    <row r="713" spans="2:11">
      <c r="B713" s="2"/>
      <c r="H713" s="6"/>
    </row>
    <row r="714" spans="2:11">
      <c r="B714" s="2"/>
      <c r="H714" s="6"/>
    </row>
    <row r="715" spans="2:11">
      <c r="B715" s="2"/>
      <c r="F715" s="7"/>
    </row>
    <row r="716" spans="2:11">
      <c r="B716" s="2"/>
    </row>
    <row r="717" spans="2:11">
      <c r="B717" s="2"/>
    </row>
    <row r="718" spans="2:11">
      <c r="B718" s="2"/>
    </row>
    <row r="719" spans="2:11">
      <c r="B719" s="2"/>
    </row>
    <row r="720" spans="2:11">
      <c r="B720" s="2"/>
    </row>
    <row r="721" spans="2:9">
      <c r="B721" s="2"/>
    </row>
    <row r="722" spans="2:9">
      <c r="B722" s="2"/>
      <c r="F722" s="7"/>
      <c r="H722" s="6"/>
    </row>
    <row r="723" spans="2:9">
      <c r="B723" s="2"/>
    </row>
    <row r="724" spans="2:9">
      <c r="B724" s="2"/>
      <c r="H724" s="6"/>
    </row>
    <row r="725" spans="2:9">
      <c r="B725" s="2"/>
    </row>
    <row r="726" spans="2:9">
      <c r="B726" s="2"/>
    </row>
    <row r="727" spans="2:9">
      <c r="B727" s="2"/>
      <c r="H727" s="6"/>
    </row>
    <row r="728" spans="2:9">
      <c r="B728" s="2"/>
      <c r="I728" s="1"/>
    </row>
    <row r="729" spans="2:9">
      <c r="B729" s="2"/>
      <c r="F729" s="8"/>
      <c r="H729" s="6"/>
      <c r="I729" s="1"/>
    </row>
    <row r="730" spans="2:9">
      <c r="B730" s="2"/>
    </row>
    <row r="731" spans="2:9">
      <c r="B731" s="2"/>
      <c r="H731" s="6"/>
    </row>
    <row r="732" spans="2:9">
      <c r="B732" s="2"/>
    </row>
    <row r="733" spans="2:9">
      <c r="B733" s="2"/>
    </row>
    <row r="734" spans="2:9">
      <c r="B734" s="2"/>
    </row>
    <row r="735" spans="2:9">
      <c r="B735" s="2"/>
    </row>
    <row r="736" spans="2:9">
      <c r="B736" s="3"/>
    </row>
    <row r="737" spans="2:8">
      <c r="B737" s="2"/>
    </row>
    <row r="738" spans="2:8">
      <c r="B738" s="2"/>
    </row>
    <row r="739" spans="2:8">
      <c r="B739" s="2"/>
      <c r="H739" s="6"/>
    </row>
    <row r="740" spans="2:8">
      <c r="B740" s="2"/>
    </row>
    <row r="741" spans="2:8">
      <c r="B741" s="2"/>
    </row>
    <row r="742" spans="2:8">
      <c r="B742" s="2"/>
      <c r="H742" s="6"/>
    </row>
    <row r="743" spans="2:8">
      <c r="B743" s="2"/>
    </row>
    <row r="744" spans="2:8">
      <c r="B744" s="2"/>
      <c r="H744" s="6"/>
    </row>
    <row r="745" spans="2:8">
      <c r="B745" s="2"/>
      <c r="F745" s="7"/>
    </row>
    <row r="746" spans="2:8">
      <c r="B746" s="2"/>
    </row>
    <row r="747" spans="2:8">
      <c r="B747" s="2"/>
    </row>
    <row r="748" spans="2:8">
      <c r="B748" s="2"/>
    </row>
    <row r="749" spans="2:8">
      <c r="B749" s="2"/>
    </row>
    <row r="750" spans="2:8">
      <c r="B750" s="2"/>
    </row>
    <row r="751" spans="2:8">
      <c r="B751" s="2"/>
    </row>
    <row r="752" spans="2:8">
      <c r="B752" s="2"/>
    </row>
    <row r="753" spans="2:6">
      <c r="B753" s="2"/>
    </row>
    <row r="754" spans="2:6">
      <c r="B754" s="2"/>
    </row>
    <row r="755" spans="2:6">
      <c r="B755" s="2"/>
    </row>
    <row r="756" spans="2:6">
      <c r="B756" s="2"/>
    </row>
    <row r="757" spans="2:6">
      <c r="B757" s="2"/>
    </row>
    <row r="758" spans="2:6">
      <c r="B758" s="2"/>
    </row>
    <row r="759" spans="2:6">
      <c r="B759" s="2"/>
    </row>
    <row r="760" spans="2:6">
      <c r="B760" s="2"/>
    </row>
    <row r="761" spans="2:6">
      <c r="B761" s="2"/>
    </row>
    <row r="762" spans="2:6">
      <c r="B762" s="2"/>
      <c r="F762" s="7"/>
    </row>
    <row r="763" spans="2:6">
      <c r="B763" s="2"/>
    </row>
    <row r="764" spans="2:6">
      <c r="B764" s="2"/>
    </row>
    <row r="765" spans="2:6">
      <c r="B765" s="2"/>
    </row>
    <row r="766" spans="2:6">
      <c r="B766" s="2"/>
    </row>
    <row r="767" spans="2:6">
      <c r="B767" s="2"/>
    </row>
    <row r="768" spans="2:6">
      <c r="B768" s="2"/>
    </row>
    <row r="769" spans="2:19">
      <c r="B769" s="2"/>
      <c r="F769" s="7"/>
      <c r="H769" s="6"/>
    </row>
    <row r="770" spans="2:19">
      <c r="B770" s="2"/>
      <c r="H770" s="6"/>
    </row>
    <row r="771" spans="2:19">
      <c r="B771" s="2"/>
      <c r="H771" s="6"/>
    </row>
    <row r="772" spans="2:19">
      <c r="B772" s="2"/>
    </row>
    <row r="773" spans="2:19">
      <c r="B773" s="2"/>
    </row>
    <row r="774" spans="2:19">
      <c r="B774" s="2"/>
      <c r="J774" t="s">
        <v>713</v>
      </c>
      <c r="L774" t="s">
        <v>604</v>
      </c>
      <c r="N774" t="s">
        <v>714</v>
      </c>
      <c r="Q774" t="s">
        <v>636</v>
      </c>
      <c r="S774" t="s">
        <v>572</v>
      </c>
    </row>
    <row r="775" spans="2:19">
      <c r="B775" s="2"/>
    </row>
    <row r="776" spans="2:19">
      <c r="B776" s="2"/>
    </row>
    <row r="777" spans="2:19">
      <c r="B777" s="2"/>
    </row>
    <row r="778" spans="2:19">
      <c r="B778" s="2"/>
    </row>
    <row r="779" spans="2:19">
      <c r="B779" s="2"/>
    </row>
    <row r="780" spans="2:19">
      <c r="B780" s="2"/>
    </row>
    <row r="781" spans="2:19">
      <c r="B781" s="2"/>
    </row>
    <row r="782" spans="2:19">
      <c r="B782" s="2"/>
    </row>
    <row r="783" spans="2:19">
      <c r="B783" s="2"/>
      <c r="F783" s="7"/>
    </row>
    <row r="784" spans="2:19">
      <c r="B784" s="2"/>
      <c r="F784" s="7"/>
      <c r="H784" s="6"/>
    </row>
    <row r="785" spans="2:8">
      <c r="B785" s="2"/>
      <c r="H785" s="6"/>
    </row>
    <row r="786" spans="2:8">
      <c r="B786" s="2"/>
    </row>
    <row r="787" spans="2:8">
      <c r="B787" s="2"/>
    </row>
    <row r="788" spans="2:8">
      <c r="B788" s="2"/>
    </row>
    <row r="789" spans="2:8">
      <c r="B789" s="2"/>
      <c r="H789" s="6"/>
    </row>
    <row r="790" spans="2:8">
      <c r="B790" s="2"/>
    </row>
    <row r="791" spans="2:8">
      <c r="B791" s="2"/>
      <c r="F791" s="7"/>
    </row>
    <row r="792" spans="2:8">
      <c r="B792" s="2"/>
    </row>
    <row r="793" spans="2:8">
      <c r="B793" s="2"/>
      <c r="F793" s="8"/>
      <c r="H793" s="6"/>
    </row>
    <row r="794" spans="2:8">
      <c r="B794" s="2"/>
    </row>
    <row r="795" spans="2:8">
      <c r="B795" s="3"/>
    </row>
    <row r="796" spans="2:8">
      <c r="B796" s="2"/>
      <c r="H796" s="6"/>
    </row>
    <row r="797" spans="2:8">
      <c r="B797" s="2"/>
      <c r="H797" s="6"/>
    </row>
    <row r="798" spans="2:8">
      <c r="B798" s="2"/>
      <c r="H798" s="6"/>
    </row>
    <row r="799" spans="2:8">
      <c r="B799" s="2"/>
    </row>
    <row r="800" spans="2:8">
      <c r="B800" s="2"/>
    </row>
    <row r="801" spans="2:8">
      <c r="B801" s="2"/>
      <c r="F801" s="8"/>
      <c r="H801" s="6"/>
    </row>
    <row r="802" spans="2:8">
      <c r="B802" s="2"/>
    </row>
    <row r="803" spans="2:8">
      <c r="B803" s="2"/>
    </row>
    <row r="804" spans="2:8">
      <c r="B804" s="2"/>
    </row>
    <row r="805" spans="2:8">
      <c r="B805" s="2"/>
    </row>
    <row r="806" spans="2:8">
      <c r="B806" s="2"/>
    </row>
    <row r="807" spans="2:8">
      <c r="B807" s="2"/>
    </row>
    <row r="808" spans="2:8">
      <c r="B808" s="2"/>
    </row>
    <row r="809" spans="2:8">
      <c r="B809" s="2"/>
    </row>
    <row r="810" spans="2:8">
      <c r="B810" s="2"/>
    </row>
    <row r="811" spans="2:8">
      <c r="B811" s="3"/>
    </row>
    <row r="812" spans="2:8">
      <c r="B812" s="2"/>
    </row>
    <row r="813" spans="2:8">
      <c r="B813" s="2"/>
    </row>
    <row r="814" spans="2:8">
      <c r="B814" s="2"/>
    </row>
    <row r="815" spans="2:8">
      <c r="B815" s="2"/>
    </row>
    <row r="816" spans="2:8">
      <c r="B816" s="2"/>
    </row>
    <row r="817" spans="2:8">
      <c r="B817" s="2"/>
    </row>
    <row r="818" spans="2:8">
      <c r="B818" s="2"/>
    </row>
    <row r="819" spans="2:8">
      <c r="B819" s="3"/>
    </row>
    <row r="820" spans="2:8">
      <c r="B820" s="2"/>
    </row>
    <row r="821" spans="2:8">
      <c r="B821" s="2"/>
    </row>
    <row r="822" spans="2:8">
      <c r="B822" s="2"/>
    </row>
    <row r="823" spans="2:8">
      <c r="B823" s="2"/>
    </row>
    <row r="824" spans="2:8">
      <c r="B824" s="2"/>
      <c r="H824" s="6"/>
    </row>
    <row r="825" spans="2:8">
      <c r="B825" s="2"/>
    </row>
    <row r="826" spans="2:8">
      <c r="B826" s="2"/>
    </row>
    <row r="827" spans="2:8">
      <c r="B827" s="2"/>
    </row>
    <row r="828" spans="2:8">
      <c r="B828" s="2"/>
    </row>
    <row r="829" spans="2:8">
      <c r="B829" s="2"/>
      <c r="D829" s="9"/>
    </row>
    <row r="830" spans="2:8">
      <c r="B830" s="2"/>
    </row>
    <row r="831" spans="2:8">
      <c r="B831" s="2"/>
    </row>
    <row r="832" spans="2:8">
      <c r="B832" s="2"/>
    </row>
    <row r="833" spans="2:8">
      <c r="B833" s="2"/>
      <c r="D833" s="9"/>
    </row>
    <row r="834" spans="2:8">
      <c r="B834" s="2"/>
    </row>
    <row r="835" spans="2:8">
      <c r="B835" s="2"/>
    </row>
    <row r="836" spans="2:8">
      <c r="B836" s="2"/>
    </row>
    <row r="837" spans="2:8">
      <c r="B837" s="2"/>
    </row>
    <row r="838" spans="2:8">
      <c r="B838" s="2"/>
      <c r="D838" s="8"/>
      <c r="F838" s="8"/>
      <c r="H838" s="6"/>
    </row>
    <row r="839" spans="2:8">
      <c r="B839" s="2"/>
    </row>
    <row r="840" spans="2:8">
      <c r="B840" s="3"/>
    </row>
    <row r="841" spans="2:8">
      <c r="B841" s="2"/>
    </row>
    <row r="842" spans="2:8">
      <c r="B842" s="2"/>
    </row>
    <row r="843" spans="2:8">
      <c r="B843" s="3"/>
    </row>
    <row r="844" spans="2:8">
      <c r="B844" s="2"/>
      <c r="D844" s="1"/>
      <c r="E844" s="1"/>
    </row>
    <row r="845" spans="2:8">
      <c r="B845" s="2"/>
      <c r="D845" s="1"/>
      <c r="F845" s="7"/>
    </row>
    <row r="846" spans="2:8">
      <c r="B846" s="2"/>
      <c r="D846" s="1"/>
      <c r="F846" s="7"/>
    </row>
    <row r="847" spans="2:8">
      <c r="B847" s="2"/>
      <c r="D847" s="1"/>
      <c r="F847" s="7"/>
    </row>
    <row r="848" spans="2:8">
      <c r="B848" s="2"/>
      <c r="D848" s="1"/>
      <c r="F848" s="7"/>
    </row>
    <row r="849" spans="2:6">
      <c r="B849" s="2"/>
      <c r="D849" s="1"/>
      <c r="F849" s="7"/>
    </row>
    <row r="850" spans="2:6">
      <c r="B850" s="2"/>
      <c r="D850" s="1"/>
      <c r="F850" s="7"/>
    </row>
    <row r="851" spans="2:6">
      <c r="B851" s="2"/>
      <c r="D851" s="5"/>
    </row>
    <row r="852" spans="2:6">
      <c r="B852" s="2"/>
      <c r="D852" s="5"/>
      <c r="F852" s="7"/>
    </row>
    <row r="853" spans="2:6">
      <c r="B853" s="2"/>
      <c r="D853" s="5"/>
      <c r="F853" s="5"/>
    </row>
    <row r="854" spans="2:6">
      <c r="B854" s="2"/>
      <c r="D854" s="5"/>
      <c r="E854" s="5"/>
      <c r="F854" s="5"/>
    </row>
    <row r="855" spans="2:6">
      <c r="B855" s="2"/>
    </row>
    <row r="856" spans="2:6">
      <c r="C856" s="5"/>
      <c r="D856" s="14"/>
      <c r="F856" s="17"/>
    </row>
    <row r="857" spans="2:6">
      <c r="B857" s="12"/>
      <c r="D857" s="13"/>
      <c r="E857" s="13"/>
      <c r="F857" s="13"/>
    </row>
    <row r="858" spans="2:6">
      <c r="B858" s="12"/>
      <c r="D858" s="13"/>
      <c r="E858" s="13"/>
      <c r="F858" s="13"/>
    </row>
    <row r="859" spans="2:6">
      <c r="B859" s="12"/>
      <c r="D859" s="13"/>
      <c r="E859" s="13"/>
      <c r="F859" s="13"/>
    </row>
    <row r="860" spans="2:6">
      <c r="B860" s="12"/>
      <c r="D860" s="13"/>
      <c r="E860" s="13"/>
      <c r="F860" s="13"/>
    </row>
    <row r="861" spans="2:6">
      <c r="B861" s="12"/>
      <c r="D861" s="13"/>
      <c r="E861" s="13"/>
      <c r="F861" s="13"/>
    </row>
    <row r="862" spans="2:6">
      <c r="B862" s="12"/>
      <c r="D862" s="13"/>
      <c r="E862" s="13"/>
      <c r="F862" s="13"/>
    </row>
    <row r="863" spans="2:6">
      <c r="B863" s="12"/>
      <c r="D863" s="13"/>
      <c r="E863" s="13"/>
      <c r="F863" s="13"/>
    </row>
    <row r="864" spans="2:6">
      <c r="B864" s="12"/>
      <c r="D864" s="13"/>
      <c r="E864" s="13"/>
      <c r="F864" s="13"/>
    </row>
    <row r="865" spans="2:6">
      <c r="B865" s="12"/>
      <c r="D865" s="13"/>
      <c r="E865" s="13"/>
      <c r="F865" s="13"/>
    </row>
    <row r="866" spans="2:6">
      <c r="B866" s="12"/>
      <c r="D866" s="13"/>
      <c r="E866" s="13"/>
      <c r="F866" s="13"/>
    </row>
    <row r="867" spans="2:6">
      <c r="B867" s="12"/>
      <c r="D867" s="13"/>
      <c r="E867" s="13"/>
      <c r="F867" s="13"/>
    </row>
    <row r="868" spans="2:6">
      <c r="B868" s="12"/>
      <c r="D868" s="13"/>
      <c r="E868" s="13"/>
      <c r="F868" s="13"/>
    </row>
    <row r="869" spans="2:6">
      <c r="D869" s="13"/>
      <c r="E869" s="13"/>
      <c r="F869" s="13"/>
    </row>
    <row r="870" spans="2:6">
      <c r="C870" s="5"/>
      <c r="D870" s="13"/>
      <c r="E870" s="13"/>
      <c r="F870" s="13"/>
    </row>
    <row r="871" spans="2:6">
      <c r="D871" s="13"/>
      <c r="E871" s="13"/>
      <c r="F871" s="13"/>
    </row>
    <row r="872" spans="2:6">
      <c r="D872" s="13"/>
      <c r="E872" s="13"/>
      <c r="F872" s="13"/>
    </row>
    <row r="873" spans="2:6">
      <c r="C873" s="18"/>
      <c r="D873" s="13"/>
      <c r="E873" s="13"/>
      <c r="F873" s="13"/>
    </row>
    <row r="874" spans="2:6">
      <c r="D874" s="13"/>
      <c r="E874" s="13"/>
      <c r="F874" s="13"/>
    </row>
    <row r="875" spans="2:6">
      <c r="D875" s="13"/>
      <c r="E875" s="13"/>
      <c r="F875" s="13"/>
    </row>
    <row r="876" spans="2:6">
      <c r="D876" s="13"/>
      <c r="E876" s="13"/>
      <c r="F876" s="13"/>
    </row>
    <row r="882" spans="2:8">
      <c r="G882" s="5"/>
    </row>
    <row r="883" spans="2:8">
      <c r="B883" s="2"/>
      <c r="C883" s="8"/>
      <c r="D883" s="8"/>
      <c r="E883" s="21"/>
      <c r="F883" s="8"/>
      <c r="H883" s="22"/>
    </row>
    <row r="884" spans="2:8">
      <c r="B884" s="2"/>
    </row>
    <row r="885" spans="2:8">
      <c r="B885" s="2"/>
    </row>
    <row r="886" spans="2:8">
      <c r="B886" s="2"/>
      <c r="H886" s="6"/>
    </row>
    <row r="887" spans="2:8">
      <c r="B887" s="2"/>
      <c r="C887" s="8"/>
      <c r="D887" s="8"/>
      <c r="F887" s="8"/>
      <c r="H887" s="22"/>
    </row>
    <row r="888" spans="2:8">
      <c r="B888" s="2"/>
      <c r="H888" s="6"/>
    </row>
    <row r="889" spans="2:8">
      <c r="B889" s="2"/>
      <c r="H889" s="6"/>
    </row>
    <row r="890" spans="2:8">
      <c r="B890" s="2"/>
    </row>
    <row r="891" spans="2:8">
      <c r="B891" s="2"/>
    </row>
    <row r="892" spans="2:8">
      <c r="B892" s="2"/>
    </row>
  </sheetData>
  <phoneticPr fontId="0" type="noConversion"/>
  <hyperlinks>
    <hyperlink ref="D66" r:id="rId1" display="Handel@ St Bartholomew's,Wilmslow" xr:uid="{00000000-0004-0000-0000-000000000000}"/>
  </hyperlinks>
  <pageMargins left="0.51181102362204722" right="0.51181102362204722" top="0.51181102362204722" bottom="0.55118110236220474" header="0.51181102362204722" footer="0.39370078740157483"/>
  <pageSetup paperSize="9" scale="75" orientation="portrait" horizontalDpi="300" verticalDpi="300" r:id="rId2"/>
  <headerFooter alignWithMargins="0">
    <oddFooter>&amp;L&amp;D&amp;R&amp;F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1A57-C5AB-49F5-B7E5-1837E04D3ECF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</vt:lpstr>
      <vt:lpstr>Sheet1</vt:lpstr>
      <vt:lpstr>\S</vt:lpstr>
      <vt:lpstr>\Z</vt:lpstr>
      <vt:lpstr>choir</vt:lpstr>
      <vt:lpstr>FULL</vt:lpstr>
      <vt:lpstr>A!Print_Area</vt:lpstr>
      <vt:lpstr>A!Print_Titles</vt:lpstr>
    </vt:vector>
  </TitlesOfParts>
  <Company>Pre-Installed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</dc:creator>
  <cp:lastModifiedBy>Gordon Eckersley</cp:lastModifiedBy>
  <cp:lastPrinted>2016-05-11T16:27:08Z</cp:lastPrinted>
  <dcterms:created xsi:type="dcterms:W3CDTF">2000-04-12T07:31:48Z</dcterms:created>
  <dcterms:modified xsi:type="dcterms:W3CDTF">2023-02-05T17:39:06Z</dcterms:modified>
</cp:coreProperties>
</file>